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3820"/>
  <mc:AlternateContent xmlns:mc="http://schemas.openxmlformats.org/markup-compatibility/2006">
    <mc:Choice Requires="x15">
      <x15ac:absPath xmlns:x15ac="http://schemas.microsoft.com/office/spreadsheetml/2010/11/ac" url="\\fileshr01\adminshr$\HumanResources\Open Enrollment\2026\"/>
    </mc:Choice>
  </mc:AlternateContent>
  <xr:revisionPtr revIDLastSave="0" documentId="13_ncr:1_{8938A1E9-4B59-4C83-907D-C69B572EFE00}" xr6:coauthVersionLast="36" xr6:coauthVersionMax="47" xr10:uidLastSave="{00000000-0000-0000-0000-000000000000}"/>
  <bookViews>
    <workbookView xWindow="39180" yWindow="1425" windowWidth="27645" windowHeight="13980" xr2:uid="{00000000-000D-0000-FFFF-FFFF00000000}"/>
  </bookViews>
  <sheets>
    <sheet name="2026" sheetId="1" r:id="rId1"/>
  </sheets>
  <calcPr calcId="191029"/>
</workbook>
</file>

<file path=xl/calcChain.xml><?xml version="1.0" encoding="utf-8"?>
<calcChain xmlns="http://schemas.openxmlformats.org/spreadsheetml/2006/main">
  <c r="B18" i="1" l="1"/>
  <c r="F26" i="1" l="1"/>
  <c r="F25" i="1"/>
  <c r="F24" i="1"/>
  <c r="F23" i="1"/>
  <c r="G17" i="1" l="1"/>
  <c r="B20" i="1"/>
  <c r="B74" i="1"/>
  <c r="B42" i="1"/>
  <c r="B25" i="1"/>
  <c r="B27" i="1" s="1"/>
  <c r="B23" i="1"/>
  <c r="B32" i="1" l="1"/>
  <c r="I11" i="1"/>
  <c r="C18" i="1"/>
  <c r="B41" i="1" l="1"/>
  <c r="B39" i="1"/>
  <c r="C15" i="1"/>
  <c r="B77" i="1" s="1"/>
  <c r="C14" i="1"/>
  <c r="C13" i="1"/>
  <c r="C12" i="1"/>
  <c r="B29" i="1" s="1"/>
  <c r="B30" i="1" s="1"/>
  <c r="B34" i="1" s="1"/>
  <c r="C20" i="1"/>
  <c r="C34" i="1" l="1"/>
  <c r="B36" i="1"/>
  <c r="B73" i="1"/>
  <c r="B75" i="1" s="1"/>
  <c r="B78" i="1" s="1"/>
  <c r="B57" i="1"/>
  <c r="B61" i="1"/>
  <c r="B45" i="1"/>
  <c r="B80" i="1"/>
  <c r="B71" i="1"/>
  <c r="B64" i="1"/>
  <c r="B55" i="1"/>
  <c r="B48" i="1"/>
  <c r="B43" i="1"/>
  <c r="B58" i="1"/>
  <c r="B82" i="1" l="1"/>
  <c r="B84" i="1" s="1"/>
  <c r="B46" i="1"/>
  <c r="B50" i="1" s="1"/>
  <c r="I13" i="1" s="1"/>
  <c r="B59" i="1"/>
  <c r="B62" i="1" s="1"/>
  <c r="B66" i="1" s="1"/>
  <c r="I12" i="1"/>
  <c r="C36" i="1"/>
  <c r="I15" i="1" l="1"/>
  <c r="C82" i="1"/>
  <c r="C84" i="1" s="1"/>
  <c r="C50" i="1"/>
  <c r="B52" i="1"/>
  <c r="C52" i="1" s="1"/>
  <c r="I14" i="1"/>
  <c r="C66" i="1"/>
  <c r="B68" i="1"/>
  <c r="C68" i="1" s="1"/>
</calcChain>
</file>

<file path=xl/sharedStrings.xml><?xml version="1.0" encoding="utf-8"?>
<sst xmlns="http://schemas.openxmlformats.org/spreadsheetml/2006/main" count="93" uniqueCount="45">
  <si>
    <t>Level of Coverage</t>
  </si>
  <si>
    <t>You and Your Spouse</t>
  </si>
  <si>
    <t>You and Your Child(ren)</t>
  </si>
  <si>
    <t>Your annualized salary from your Benefit Statement</t>
  </si>
  <si>
    <t>Biweekly</t>
  </si>
  <si>
    <t>You and Child(ren)</t>
  </si>
  <si>
    <t>Single</t>
  </si>
  <si>
    <t>The dependent premium from above</t>
  </si>
  <si>
    <t>You and Your Family</t>
  </si>
  <si>
    <t>(not to exceed 100%)</t>
  </si>
  <si>
    <t>This is your monthly cost for dependent health ins.</t>
  </si>
  <si>
    <t>The single employee premium from above**</t>
  </si>
  <si>
    <t xml:space="preserve">     This is your monthly cost for dependent health ins.</t>
  </si>
  <si>
    <t>Your annualized base salary</t>
  </si>
  <si>
    <t>% of the dependent premium you will pay - line 22 + line 23</t>
  </si>
  <si>
    <t>Delta Dental</t>
  </si>
  <si>
    <t xml:space="preserve">Multiply the premium amount in line 26 by the % in line 24 </t>
  </si>
  <si>
    <t xml:space="preserve">Colgate Couples: Colgate couples with dependent children are able to enroll in one family plan and have the Colgate contribution for both employees applied to the family premium.  </t>
  </si>
  <si>
    <t>Employee Contribution</t>
  </si>
  <si>
    <t>Multiply the result by 1%</t>
  </si>
  <si>
    <t>Colgate University</t>
  </si>
  <si>
    <t>Colgate Couple with Child(ren)</t>
  </si>
  <si>
    <t>University Contribution</t>
  </si>
  <si>
    <t>Total Monthly Premium</t>
  </si>
  <si>
    <t>Total Dependent Monthly Premium</t>
  </si>
  <si>
    <t xml:space="preserve">Health and dental premiums are payroll deducted on a pre-tax basis, which reduces the amount of taxable income.  The employee's additional contribution for coverage for the domestic partner and/or the domestic partner's children must be made on a post-tax basis unless they qualify as the employee's dependents for federal income tax purposes. </t>
  </si>
  <si>
    <t>Health and Prescription Drug</t>
  </si>
  <si>
    <t xml:space="preserve"> The below premiums represent the health and prescription drug rates combined; </t>
  </si>
  <si>
    <t>your specific deductions will appear separately on your paystub</t>
  </si>
  <si>
    <t>You and Your Spouse/Partner</t>
  </si>
  <si>
    <t>Divide your annualized salary by 1725</t>
  </si>
  <si>
    <t>***Make sure monthly rates are an even number</t>
  </si>
  <si>
    <t>&lt;50k</t>
  </si>
  <si>
    <t>50-100k</t>
  </si>
  <si>
    <t>100-150k</t>
  </si>
  <si>
    <t>150k+</t>
  </si>
  <si>
    <t>Check</t>
  </si>
  <si>
    <t>17.5% base cost of dependent premium</t>
  </si>
  <si>
    <t>Salary
Cap % &amp; $</t>
  </si>
  <si>
    <t>Total monthly contribution</t>
  </si>
  <si>
    <t>Total per pay period contribution</t>
  </si>
  <si>
    <t>2026 INSURANCE PREMIUM WORKSHEET</t>
  </si>
  <si>
    <t>Single Coverage: As stated in the contract, the employee contribution is 10% of the premium.</t>
  </si>
  <si>
    <t>Dependent Coverage: Colgate’s contribution to the cost of dependent health insurance is based on salary.  Every employee contributes a base of 17.5% of the dependent health premium.  Employees are responsible for an extra 1% of the premium for every $1,725 of annualized base salary.  If your salary changes, your contribution will automatically change.</t>
  </si>
  <si>
    <r>
      <t>for Active, Benefit Eligible Employees-</t>
    </r>
    <r>
      <rPr>
        <sz val="12"/>
        <color rgb="FFFF0000"/>
        <rFont val="Arial"/>
        <family val="2"/>
      </rPr>
      <t>Local 200 United SEIU Union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</si>
</sst>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&quot;$&quot;\(#,##0.00\)"/>
    <numFmt numFmtId="165" formatCode="&quot;$&quot;#,##0.00"/>
    <numFmt numFmtId="166" formatCode="0.0%"/>
    <numFmt numFmtId="167" formatCode="_(* #,##0.0000_);_(* \(#,##0.0000\);_(* &quot;-&quot;??_);_(@_)"/>
    <numFmt numFmtId="168" formatCode="_(&quot;$&quot;* #,##0.000_);_(&quot;$&quot;* \(#,##0.000\);_(&quot;$&quot;* &quot;-&quot;??_);_(@_)"/>
  </numFmts>
  <fonts count="12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9.5"/>
      <color rgb="FF000000"/>
      <name val="Arial"/>
      <family val="2"/>
    </font>
    <font>
      <b/>
      <sz val="15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>
      <alignment vertical="center"/>
    </xf>
    <xf numFmtId="0" fontId="3" fillId="0" borderId="1" xfId="0" applyFont="1" applyBorder="1" applyAlignment="1"/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/>
    <xf numFmtId="0" fontId="5" fillId="0" borderId="0" xfId="0" applyFont="1" applyAlignment="1"/>
    <xf numFmtId="0" fontId="5" fillId="0" borderId="3" xfId="0" applyFont="1" applyBorder="1" applyAlignment="1"/>
    <xf numFmtId="0" fontId="4" fillId="0" borderId="0" xfId="0" applyFont="1" applyAlignment="1"/>
    <xf numFmtId="0" fontId="4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/>
    <xf numFmtId="0" fontId="0" fillId="0" borderId="1" xfId="0" applyBorder="1" applyAlignment="1">
      <alignment wrapText="1"/>
    </xf>
    <xf numFmtId="0" fontId="5" fillId="0" borderId="5" xfId="0" applyFont="1" applyBorder="1" applyAlignment="1"/>
    <xf numFmtId="164" fontId="5" fillId="0" borderId="6" xfId="0" applyNumberFormat="1" applyFont="1" applyBorder="1" applyAlignment="1"/>
    <xf numFmtId="0" fontId="4" fillId="0" borderId="7" xfId="0" applyFont="1" applyBorder="1" applyAlignment="1">
      <alignment horizontal="center"/>
    </xf>
    <xf numFmtId="164" fontId="5" fillId="0" borderId="2" xfId="0" applyNumberFormat="1" applyFont="1" applyBorder="1" applyAlignment="1"/>
    <xf numFmtId="164" fontId="5" fillId="0" borderId="8" xfId="0" applyNumberFormat="1" applyFont="1" applyBorder="1" applyAlignment="1"/>
    <xf numFmtId="9" fontId="5" fillId="0" borderId="8" xfId="0" applyNumberFormat="1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164" fontId="5" fillId="0" borderId="2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5" fillId="0" borderId="2" xfId="0" applyFont="1" applyBorder="1" applyAlignment="1"/>
    <xf numFmtId="165" fontId="5" fillId="0" borderId="2" xfId="0" applyNumberFormat="1" applyFont="1" applyBorder="1" applyAlignment="1"/>
    <xf numFmtId="0" fontId="2" fillId="0" borderId="0" xfId="0" applyFont="1" applyAlignment="1">
      <alignment wrapText="1"/>
    </xf>
    <xf numFmtId="0" fontId="0" fillId="0" borderId="3" xfId="0" applyBorder="1" applyAlignment="1">
      <alignment wrapText="1"/>
    </xf>
    <xf numFmtId="7" fontId="0" fillId="0" borderId="0" xfId="0" applyNumberFormat="1">
      <alignment vertical="center"/>
    </xf>
    <xf numFmtId="0" fontId="6" fillId="0" borderId="0" xfId="0" applyFont="1" applyAlignment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/>
    </xf>
    <xf numFmtId="164" fontId="5" fillId="0" borderId="5" xfId="0" applyNumberFormat="1" applyFont="1" applyBorder="1" applyAlignment="1"/>
    <xf numFmtId="164" fontId="5" fillId="0" borderId="0" xfId="0" applyNumberFormat="1" applyFont="1" applyAlignment="1"/>
    <xf numFmtId="0" fontId="0" fillId="0" borderId="10" xfId="0" applyBorder="1">
      <alignment vertical="center"/>
    </xf>
    <xf numFmtId="0" fontId="5" fillId="0" borderId="0" xfId="0" applyFont="1" applyAlignment="1">
      <alignment vertical="center" wrapText="1"/>
    </xf>
    <xf numFmtId="166" fontId="5" fillId="0" borderId="5" xfId="0" applyNumberFormat="1" applyFont="1" applyBorder="1" applyAlignment="1"/>
    <xf numFmtId="0" fontId="5" fillId="0" borderId="4" xfId="0" applyFont="1" applyBorder="1" applyAlignment="1"/>
    <xf numFmtId="164" fontId="4" fillId="0" borderId="2" xfId="0" applyNumberFormat="1" applyFont="1" applyBorder="1" applyAlignment="1" applyProtection="1">
      <protection locked="0"/>
    </xf>
    <xf numFmtId="0" fontId="0" fillId="0" borderId="7" xfId="0" applyBorder="1" applyAlignment="1">
      <alignment wrapText="1"/>
    </xf>
    <xf numFmtId="43" fontId="0" fillId="0" borderId="0" xfId="3" applyFont="1" applyFill="1" applyAlignment="1">
      <alignment vertical="center"/>
    </xf>
    <xf numFmtId="43" fontId="5" fillId="0" borderId="0" xfId="3" quotePrefix="1" applyFont="1" applyFill="1" applyAlignment="1"/>
    <xf numFmtId="167" fontId="0" fillId="0" borderId="0" xfId="3" applyNumberFormat="1" applyFont="1" applyFill="1" applyAlignment="1">
      <alignment vertical="center"/>
    </xf>
    <xf numFmtId="0" fontId="0" fillId="0" borderId="0" xfId="0" quotePrefix="1">
      <alignment vertical="center"/>
    </xf>
    <xf numFmtId="43" fontId="0" fillId="0" borderId="0" xfId="0" applyNumberFormat="1">
      <alignment vertical="center"/>
    </xf>
    <xf numFmtId="0" fontId="10" fillId="0" borderId="0" xfId="0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/>
    </xf>
    <xf numFmtId="7" fontId="10" fillId="0" borderId="0" xfId="0" applyNumberFormat="1" applyFont="1">
      <alignment vertical="center"/>
    </xf>
    <xf numFmtId="168" fontId="0" fillId="0" borderId="0" xfId="4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164" fontId="5" fillId="0" borderId="4" xfId="0" applyNumberFormat="1" applyFont="1" applyFill="1" applyBorder="1" applyAlignment="1"/>
    <xf numFmtId="164" fontId="5" fillId="0" borderId="5" xfId="0" applyNumberFormat="1" applyFont="1" applyFill="1" applyBorder="1" applyAlignment="1"/>
    <xf numFmtId="0" fontId="5" fillId="0" borderId="5" xfId="0" applyFont="1" applyFill="1" applyBorder="1" applyAlignment="1"/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top" wrapText="1"/>
    </xf>
    <xf numFmtId="0" fontId="6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5">
    <cellStyle name="Comma" xfId="3" builtinId="3"/>
    <cellStyle name="Comma[0]" xfId="1" xr:uid="{00000000-0005-0000-0000-000000000000}"/>
    <cellStyle name="Currency" xfId="4" builtinId="4"/>
    <cellStyle name="Currency[0]" xfId="2" xr:uid="{00000000-0005-0000-0000-000001000000}"/>
    <cellStyle name="Normal" xfId="0" builtinId="0"/>
  </cellStyles>
  <dxfs count="0"/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C8" sqref="C8"/>
    </sheetView>
  </sheetViews>
  <sheetFormatPr defaultColWidth="9.140625" defaultRowHeight="12.75" x14ac:dyDescent="0.2"/>
  <cols>
    <col min="1" max="1" width="50.140625" bestFit="1" customWidth="1"/>
    <col min="2" max="2" width="26.28515625" customWidth="1"/>
    <col min="3" max="3" width="15.42578125" bestFit="1" customWidth="1"/>
    <col min="4" max="4" width="9.140625" hidden="1" customWidth="1"/>
    <col min="5" max="5" width="40.7109375" hidden="1" customWidth="1"/>
    <col min="6" max="7" width="11.42578125" hidden="1" customWidth="1"/>
    <col min="8" max="8" width="8.140625" hidden="1" customWidth="1"/>
    <col min="9" max="9" width="11.28515625" hidden="1" customWidth="1"/>
    <col min="11" max="11" width="9.7109375" bestFit="1" customWidth="1"/>
  </cols>
  <sheetData>
    <row r="1" spans="1:12" ht="19.5" x14ac:dyDescent="0.3">
      <c r="A1" s="54" t="s">
        <v>20</v>
      </c>
      <c r="B1" s="54"/>
      <c r="C1" s="54"/>
      <c r="D1" s="54"/>
      <c r="E1" s="54"/>
    </row>
    <row r="2" spans="1:12" ht="15" x14ac:dyDescent="0.2">
      <c r="A2" s="55" t="s">
        <v>41</v>
      </c>
      <c r="B2" s="55"/>
      <c r="C2" s="55"/>
      <c r="D2" s="55"/>
      <c r="E2" s="55"/>
    </row>
    <row r="3" spans="1:12" ht="15" x14ac:dyDescent="0.2">
      <c r="A3" s="55" t="s">
        <v>44</v>
      </c>
      <c r="B3" s="55"/>
      <c r="C3" s="55"/>
      <c r="D3" s="55"/>
      <c r="E3" s="55"/>
    </row>
    <row r="5" spans="1:12" ht="18" x14ac:dyDescent="0.25">
      <c r="A5" s="56" t="s">
        <v>26</v>
      </c>
      <c r="B5" s="56"/>
      <c r="C5" s="56"/>
      <c r="D5" s="56"/>
      <c r="E5" s="56"/>
      <c r="F5" s="23"/>
      <c r="G5" s="23"/>
      <c r="H5" s="23"/>
      <c r="I5" s="23"/>
    </row>
    <row r="6" spans="1:12" ht="18" x14ac:dyDescent="0.25">
      <c r="A6" s="63" t="s">
        <v>27</v>
      </c>
      <c r="B6" s="63"/>
      <c r="C6" s="63"/>
      <c r="D6" s="47"/>
      <c r="E6" s="47"/>
      <c r="F6" s="23"/>
      <c r="G6" s="23"/>
      <c r="H6" s="23"/>
      <c r="I6" s="23"/>
    </row>
    <row r="7" spans="1:12" ht="18" x14ac:dyDescent="0.25">
      <c r="A7" s="63" t="s">
        <v>28</v>
      </c>
      <c r="B7" s="63"/>
      <c r="C7" s="63"/>
      <c r="D7" s="47"/>
      <c r="E7" s="47"/>
      <c r="F7" s="23"/>
      <c r="G7" s="23"/>
      <c r="H7" s="23"/>
      <c r="I7" s="23"/>
    </row>
    <row r="8" spans="1:12" x14ac:dyDescent="0.2">
      <c r="A8" s="4" t="s">
        <v>13</v>
      </c>
      <c r="B8" s="9"/>
      <c r="C8" s="36">
        <v>54380</v>
      </c>
      <c r="D8" s="15">
        <v>1</v>
      </c>
    </row>
    <row r="9" spans="1:12" x14ac:dyDescent="0.2">
      <c r="B9" s="37"/>
      <c r="C9" s="24"/>
      <c r="E9" t="s">
        <v>31</v>
      </c>
    </row>
    <row r="10" spans="1:12" ht="51" x14ac:dyDescent="0.2">
      <c r="A10" s="1" t="s">
        <v>0</v>
      </c>
      <c r="B10" s="2" t="s">
        <v>23</v>
      </c>
      <c r="C10" s="2" t="s">
        <v>24</v>
      </c>
      <c r="E10" t="s">
        <v>6</v>
      </c>
      <c r="I10" t="s">
        <v>36</v>
      </c>
    </row>
    <row r="11" spans="1:12" x14ac:dyDescent="0.2">
      <c r="A11" s="3" t="s">
        <v>6</v>
      </c>
      <c r="B11" s="51">
        <v>900.44</v>
      </c>
      <c r="C11" s="30">
        <v>0</v>
      </c>
      <c r="E11" t="s">
        <v>32</v>
      </c>
      <c r="F11" s="38">
        <v>90.04</v>
      </c>
      <c r="G11" s="39">
        <v>49999.99</v>
      </c>
      <c r="I11" s="40">
        <f>B18</f>
        <v>90.04</v>
      </c>
    </row>
    <row r="12" spans="1:12" x14ac:dyDescent="0.2">
      <c r="A12" s="3" t="s">
        <v>29</v>
      </c>
      <c r="B12" s="51">
        <v>1980.9</v>
      </c>
      <c r="C12" s="30">
        <f>B12-B11</f>
        <v>1080.46</v>
      </c>
      <c r="E12" s="41" t="s">
        <v>33</v>
      </c>
      <c r="F12" s="38">
        <v>90.04</v>
      </c>
      <c r="G12" s="39">
        <v>99999.99</v>
      </c>
      <c r="I12" s="40">
        <f>B34</f>
        <v>619.46999999999991</v>
      </c>
    </row>
    <row r="13" spans="1:12" x14ac:dyDescent="0.2">
      <c r="A13" s="3" t="s">
        <v>5</v>
      </c>
      <c r="B13" s="51">
        <v>1539.72</v>
      </c>
      <c r="C13" s="30">
        <f>B13-B11</f>
        <v>639.28</v>
      </c>
      <c r="E13" s="41" t="s">
        <v>34</v>
      </c>
      <c r="F13" s="38">
        <v>90.04</v>
      </c>
      <c r="G13" s="39">
        <v>149999.99</v>
      </c>
      <c r="I13" s="40">
        <f>B50</f>
        <v>403.29</v>
      </c>
    </row>
    <row r="14" spans="1:12" x14ac:dyDescent="0.2">
      <c r="A14" s="3" t="s">
        <v>8</v>
      </c>
      <c r="B14" s="51">
        <v>2422.12</v>
      </c>
      <c r="C14" s="30">
        <f>B14-B11</f>
        <v>1521.6799999999998</v>
      </c>
      <c r="E14" t="s">
        <v>35</v>
      </c>
      <c r="F14" s="38">
        <v>90.04</v>
      </c>
      <c r="G14" s="39" t="s">
        <v>35</v>
      </c>
      <c r="I14" s="40">
        <f>B66</f>
        <v>770.38</v>
      </c>
      <c r="K14" s="42"/>
      <c r="L14" s="42"/>
    </row>
    <row r="15" spans="1:12" x14ac:dyDescent="0.2">
      <c r="A15" s="3" t="s">
        <v>21</v>
      </c>
      <c r="B15" s="51">
        <v>2422.12</v>
      </c>
      <c r="C15" s="11">
        <f>B15-B11-B11</f>
        <v>621.23999999999978</v>
      </c>
      <c r="E15" s="4"/>
      <c r="I15" s="40">
        <f>B82</f>
        <v>484.49</v>
      </c>
    </row>
    <row r="16" spans="1:12" x14ac:dyDescent="0.2">
      <c r="A16" s="4"/>
      <c r="B16" s="5"/>
    </row>
    <row r="17" spans="1:7" ht="25.5" x14ac:dyDescent="0.2">
      <c r="A17" s="6" t="s">
        <v>6</v>
      </c>
      <c r="B17" s="7" t="s">
        <v>18</v>
      </c>
      <c r="C17" s="7" t="s">
        <v>22</v>
      </c>
      <c r="E17" s="43" t="s">
        <v>38</v>
      </c>
      <c r="F17" s="44">
        <v>0.17</v>
      </c>
      <c r="G17" s="45">
        <f>ROUND(C8/12*$F$17,2)</f>
        <v>770.38</v>
      </c>
    </row>
    <row r="18" spans="1:7" x14ac:dyDescent="0.2">
      <c r="A18" s="3" t="s">
        <v>39</v>
      </c>
      <c r="B18" s="50">
        <f>IF(C8&gt;G13,F14,IF(C8&gt;G12,F13,IF(C8&gt;G11,F12,F11)))</f>
        <v>90.04</v>
      </c>
      <c r="C18" s="8">
        <f>B11-B18</f>
        <v>810.40000000000009</v>
      </c>
      <c r="E18" s="25"/>
    </row>
    <row r="19" spans="1:7" x14ac:dyDescent="0.2">
      <c r="A19" s="9"/>
      <c r="B19" s="10"/>
      <c r="C19" s="10"/>
    </row>
    <row r="20" spans="1:7" x14ac:dyDescent="0.2">
      <c r="A20" s="3" t="s">
        <v>40</v>
      </c>
      <c r="B20" s="11">
        <f>B18/2</f>
        <v>45.02</v>
      </c>
      <c r="C20" s="11">
        <f>B11/2-B20</f>
        <v>405.20000000000005</v>
      </c>
    </row>
    <row r="21" spans="1:7" x14ac:dyDescent="0.2">
      <c r="B21" s="5"/>
    </row>
    <row r="22" spans="1:7" x14ac:dyDescent="0.2">
      <c r="A22" s="6" t="s">
        <v>29</v>
      </c>
      <c r="B22" s="12"/>
    </row>
    <row r="23" spans="1:7" hidden="1" x14ac:dyDescent="0.2">
      <c r="A23" s="3" t="s">
        <v>3</v>
      </c>
      <c r="B23" s="13">
        <f>C8</f>
        <v>54380</v>
      </c>
      <c r="C23" s="14"/>
      <c r="F23" s="46">
        <f>811.19/2</f>
        <v>405.59500000000003</v>
      </c>
    </row>
    <row r="24" spans="1:7" hidden="1" x14ac:dyDescent="0.2">
      <c r="A24" s="3" t="s">
        <v>30</v>
      </c>
      <c r="B24" s="35">
        <v>1725</v>
      </c>
      <c r="C24" s="14"/>
      <c r="F24" s="46">
        <f>1784.61/2</f>
        <v>892.30499999999995</v>
      </c>
    </row>
    <row r="25" spans="1:7" hidden="1" x14ac:dyDescent="0.2">
      <c r="A25" s="3" t="s">
        <v>19</v>
      </c>
      <c r="B25" s="34">
        <f>ROUND(((C8/B24)/100),3)</f>
        <v>0.315</v>
      </c>
      <c r="C25" s="15"/>
      <c r="F25" s="46">
        <f>1387.14/2</f>
        <v>693.57</v>
      </c>
    </row>
    <row r="26" spans="1:7" hidden="1" x14ac:dyDescent="0.2">
      <c r="A26" s="3" t="s">
        <v>37</v>
      </c>
      <c r="B26" s="34">
        <v>0.17499999999999999</v>
      </c>
      <c r="C26" s="14"/>
      <c r="F26" s="46">
        <f>2182.09/2</f>
        <v>1091.0450000000001</v>
      </c>
    </row>
    <row r="27" spans="1:7" hidden="1" x14ac:dyDescent="0.2">
      <c r="A27" s="3" t="s">
        <v>14</v>
      </c>
      <c r="B27" s="34">
        <f>IF(((B25+B26)&gt;D8),1,(B25+B26))</f>
        <v>0.49</v>
      </c>
      <c r="C27" s="15"/>
    </row>
    <row r="28" spans="1:7" hidden="1" x14ac:dyDescent="0.2">
      <c r="A28" s="3" t="s">
        <v>9</v>
      </c>
      <c r="B28" s="16"/>
      <c r="C28" s="17"/>
    </row>
    <row r="29" spans="1:7" hidden="1" x14ac:dyDescent="0.2">
      <c r="A29" s="3" t="s">
        <v>7</v>
      </c>
      <c r="B29" s="18">
        <f>C12</f>
        <v>1080.46</v>
      </c>
      <c r="C29" s="19"/>
    </row>
    <row r="30" spans="1:7" hidden="1" x14ac:dyDescent="0.2">
      <c r="A30" s="20" t="s">
        <v>10</v>
      </c>
      <c r="B30" s="8">
        <f>ROUND(MIN(B29,(B29*B27)),2)</f>
        <v>529.42999999999995</v>
      </c>
      <c r="C30" s="14"/>
    </row>
    <row r="31" spans="1:7" hidden="1" x14ac:dyDescent="0.2">
      <c r="A31" s="9"/>
      <c r="B31" s="16"/>
      <c r="C31" s="17"/>
    </row>
    <row r="32" spans="1:7" hidden="1" x14ac:dyDescent="0.2">
      <c r="A32" s="3" t="s">
        <v>11</v>
      </c>
      <c r="B32" s="18">
        <f>B18</f>
        <v>90.04</v>
      </c>
      <c r="C32" s="19"/>
    </row>
    <row r="33" spans="1:10" hidden="1" x14ac:dyDescent="0.2">
      <c r="A33" s="9"/>
      <c r="B33" s="21"/>
      <c r="C33" s="17"/>
    </row>
    <row r="34" spans="1:10" x14ac:dyDescent="0.2">
      <c r="A34" s="3" t="s">
        <v>39</v>
      </c>
      <c r="B34" s="50">
        <f>IF((B30+B32)&gt;$G$17,$G$17,(B30+B32))</f>
        <v>619.46999999999991</v>
      </c>
      <c r="C34" s="8">
        <f>SUM(B11+C12-B34)</f>
        <v>1361.4300000000003</v>
      </c>
    </row>
    <row r="35" spans="1:10" x14ac:dyDescent="0.2">
      <c r="A35" s="9"/>
      <c r="B35" s="10"/>
      <c r="C35" s="10"/>
    </row>
    <row r="36" spans="1:10" x14ac:dyDescent="0.2">
      <c r="A36" s="3" t="s">
        <v>40</v>
      </c>
      <c r="B36" s="11">
        <f>B34/2</f>
        <v>309.73499999999996</v>
      </c>
      <c r="C36" s="11">
        <f>SUM(B11+C12)/2-B36</f>
        <v>680.71500000000015</v>
      </c>
      <c r="J36" s="25"/>
    </row>
    <row r="37" spans="1:10" x14ac:dyDescent="0.2">
      <c r="B37" s="5"/>
    </row>
    <row r="38" spans="1:10" x14ac:dyDescent="0.2">
      <c r="A38" s="6" t="s">
        <v>5</v>
      </c>
      <c r="B38" s="12"/>
    </row>
    <row r="39" spans="1:10" hidden="1" x14ac:dyDescent="0.2">
      <c r="A39" s="3" t="s">
        <v>3</v>
      </c>
      <c r="B39" s="22">
        <f>C8</f>
        <v>54380</v>
      </c>
      <c r="C39" s="14"/>
    </row>
    <row r="40" spans="1:10" hidden="1" x14ac:dyDescent="0.2">
      <c r="A40" s="3" t="s">
        <v>30</v>
      </c>
      <c r="B40" s="35">
        <v>1725</v>
      </c>
      <c r="C40" s="14"/>
    </row>
    <row r="41" spans="1:10" hidden="1" x14ac:dyDescent="0.2">
      <c r="A41" s="3" t="s">
        <v>19</v>
      </c>
      <c r="B41" s="34">
        <f>ROUND(((C8/B40)/100),3)</f>
        <v>0.315</v>
      </c>
      <c r="C41" s="15"/>
    </row>
    <row r="42" spans="1:10" hidden="1" x14ac:dyDescent="0.2">
      <c r="A42" s="3" t="s">
        <v>37</v>
      </c>
      <c r="B42" s="34">
        <f>$B$26</f>
        <v>0.17499999999999999</v>
      </c>
      <c r="C42" s="14"/>
    </row>
    <row r="43" spans="1:10" hidden="1" x14ac:dyDescent="0.2">
      <c r="A43" s="3" t="s">
        <v>14</v>
      </c>
      <c r="B43" s="34">
        <f>IF(((B41+B42)&gt;D8),1,(B41+B42))</f>
        <v>0.49</v>
      </c>
      <c r="C43" s="15"/>
    </row>
    <row r="44" spans="1:10" hidden="1" x14ac:dyDescent="0.2">
      <c r="A44" s="3" t="s">
        <v>9</v>
      </c>
      <c r="B44" s="16"/>
      <c r="C44" s="17"/>
    </row>
    <row r="45" spans="1:10" hidden="1" x14ac:dyDescent="0.2">
      <c r="A45" s="3" t="s">
        <v>7</v>
      </c>
      <c r="B45" s="18">
        <f>C13</f>
        <v>639.28</v>
      </c>
      <c r="C45" s="19"/>
    </row>
    <row r="46" spans="1:10" hidden="1" x14ac:dyDescent="0.2">
      <c r="A46" s="20" t="s">
        <v>10</v>
      </c>
      <c r="B46" s="8">
        <f>ROUND(MIN(B45,(B45*B43)),2)</f>
        <v>313.25</v>
      </c>
      <c r="C46" s="14"/>
    </row>
    <row r="47" spans="1:10" hidden="1" x14ac:dyDescent="0.2">
      <c r="A47" s="9"/>
      <c r="B47" s="16"/>
      <c r="C47" s="17"/>
    </row>
    <row r="48" spans="1:10" hidden="1" x14ac:dyDescent="0.2">
      <c r="A48" s="3" t="s">
        <v>11</v>
      </c>
      <c r="B48" s="18">
        <f>B18</f>
        <v>90.04</v>
      </c>
      <c r="C48" s="19"/>
    </row>
    <row r="49" spans="1:11" hidden="1" x14ac:dyDescent="0.2">
      <c r="A49" s="9"/>
      <c r="B49" s="21"/>
      <c r="C49" s="17"/>
    </row>
    <row r="50" spans="1:11" x14ac:dyDescent="0.2">
      <c r="A50" s="3" t="s">
        <v>39</v>
      </c>
      <c r="B50" s="50">
        <f>IF((B46+B48)&gt;$G$17,$G$17,(B46+B48))</f>
        <v>403.29</v>
      </c>
      <c r="C50" s="8">
        <f>B11+C13-B50</f>
        <v>1136.43</v>
      </c>
      <c r="F50" s="25"/>
      <c r="K50" s="25"/>
    </row>
    <row r="51" spans="1:11" x14ac:dyDescent="0.2">
      <c r="A51" s="9"/>
      <c r="B51" s="10"/>
      <c r="C51" s="10"/>
    </row>
    <row r="52" spans="1:11" x14ac:dyDescent="0.2">
      <c r="A52" s="3" t="s">
        <v>40</v>
      </c>
      <c r="B52" s="11">
        <f>B50/2</f>
        <v>201.64500000000001</v>
      </c>
      <c r="C52" s="11">
        <f>(B11+C13)/2-B52</f>
        <v>568.21500000000003</v>
      </c>
    </row>
    <row r="53" spans="1:11" x14ac:dyDescent="0.2">
      <c r="B53" s="5"/>
    </row>
    <row r="54" spans="1:11" x14ac:dyDescent="0.2">
      <c r="A54" s="6" t="s">
        <v>8</v>
      </c>
      <c r="B54" s="12"/>
    </row>
    <row r="55" spans="1:11" hidden="1" x14ac:dyDescent="0.2">
      <c r="A55" s="3" t="s">
        <v>3</v>
      </c>
      <c r="B55" s="22">
        <f>C8</f>
        <v>54380</v>
      </c>
      <c r="C55" s="14"/>
    </row>
    <row r="56" spans="1:11" hidden="1" x14ac:dyDescent="0.2">
      <c r="A56" s="3" t="s">
        <v>30</v>
      </c>
      <c r="B56" s="35">
        <v>1725</v>
      </c>
      <c r="C56" s="14"/>
    </row>
    <row r="57" spans="1:11" hidden="1" x14ac:dyDescent="0.2">
      <c r="A57" s="3" t="s">
        <v>19</v>
      </c>
      <c r="B57" s="34">
        <f>ROUND(((C8/B56)/100),3)</f>
        <v>0.315</v>
      </c>
      <c r="C57" s="15"/>
    </row>
    <row r="58" spans="1:11" hidden="1" x14ac:dyDescent="0.2">
      <c r="A58" s="3" t="s">
        <v>37</v>
      </c>
      <c r="B58" s="34">
        <f>$B$26</f>
        <v>0.17499999999999999</v>
      </c>
      <c r="C58" s="14"/>
    </row>
    <row r="59" spans="1:11" hidden="1" x14ac:dyDescent="0.2">
      <c r="A59" s="3" t="s">
        <v>14</v>
      </c>
      <c r="B59" s="34">
        <f>IF(((B57+B58)&gt;D8),1,(B57+B58))</f>
        <v>0.49</v>
      </c>
      <c r="C59" s="15"/>
    </row>
    <row r="60" spans="1:11" hidden="1" x14ac:dyDescent="0.2">
      <c r="A60" s="3" t="s">
        <v>9</v>
      </c>
      <c r="B60" s="16"/>
      <c r="C60" s="17"/>
    </row>
    <row r="61" spans="1:11" hidden="1" x14ac:dyDescent="0.2">
      <c r="A61" s="3" t="s">
        <v>7</v>
      </c>
      <c r="B61" s="18">
        <f>C14</f>
        <v>1521.6799999999998</v>
      </c>
      <c r="C61" s="19"/>
    </row>
    <row r="62" spans="1:11" hidden="1" x14ac:dyDescent="0.2">
      <c r="A62" s="20" t="s">
        <v>10</v>
      </c>
      <c r="B62" s="8">
        <f>ROUND(MIN(B61,(B61*B59)),2)</f>
        <v>745.62</v>
      </c>
      <c r="C62" s="14"/>
    </row>
    <row r="63" spans="1:11" hidden="1" x14ac:dyDescent="0.2">
      <c r="A63" s="9"/>
      <c r="B63" s="16"/>
      <c r="C63" s="17"/>
    </row>
    <row r="64" spans="1:11" hidden="1" x14ac:dyDescent="0.2">
      <c r="A64" s="3" t="s">
        <v>11</v>
      </c>
      <c r="B64" s="18">
        <f>B18</f>
        <v>90.04</v>
      </c>
      <c r="C64" s="19"/>
    </row>
    <row r="65" spans="1:6" hidden="1" x14ac:dyDescent="0.2">
      <c r="A65" s="9"/>
      <c r="B65" s="21"/>
      <c r="C65" s="17"/>
    </row>
    <row r="66" spans="1:6" x14ac:dyDescent="0.2">
      <c r="A66" s="3" t="s">
        <v>39</v>
      </c>
      <c r="B66" s="50">
        <f>IF((B62+B64)&gt;$G$17,$G$17,(B62+B64))</f>
        <v>770.38</v>
      </c>
      <c r="C66" s="8">
        <f>B11+C14-B66</f>
        <v>1651.7399999999998</v>
      </c>
      <c r="F66" s="25"/>
    </row>
    <row r="67" spans="1:6" x14ac:dyDescent="0.2">
      <c r="A67" s="9"/>
      <c r="B67" s="10"/>
      <c r="C67" s="10"/>
    </row>
    <row r="68" spans="1:6" x14ac:dyDescent="0.2">
      <c r="A68" s="3" t="s">
        <v>40</v>
      </c>
      <c r="B68" s="11">
        <f>B66/2</f>
        <v>385.19</v>
      </c>
      <c r="C68" s="11">
        <f>(B11+C14)/2-B68</f>
        <v>825.86999999999989</v>
      </c>
    </row>
    <row r="69" spans="1:6" x14ac:dyDescent="0.2">
      <c r="B69" s="5"/>
    </row>
    <row r="70" spans="1:6" x14ac:dyDescent="0.2">
      <c r="A70" s="6" t="s">
        <v>21</v>
      </c>
      <c r="B70" s="12"/>
    </row>
    <row r="71" spans="1:6" hidden="1" x14ac:dyDescent="0.2">
      <c r="A71" s="3" t="s">
        <v>3</v>
      </c>
      <c r="B71" s="22">
        <f>C8</f>
        <v>54380</v>
      </c>
      <c r="C71" s="14"/>
    </row>
    <row r="72" spans="1:6" hidden="1" x14ac:dyDescent="0.2">
      <c r="A72" s="3" t="s">
        <v>30</v>
      </c>
      <c r="B72" s="35">
        <v>1725</v>
      </c>
      <c r="C72" s="14"/>
    </row>
    <row r="73" spans="1:6" hidden="1" x14ac:dyDescent="0.2">
      <c r="A73" s="3" t="s">
        <v>19</v>
      </c>
      <c r="B73" s="34">
        <f>ROUND(((C8/B72)/100),3)</f>
        <v>0.315</v>
      </c>
      <c r="C73" s="15"/>
    </row>
    <row r="74" spans="1:6" hidden="1" x14ac:dyDescent="0.2">
      <c r="A74" s="3" t="s">
        <v>37</v>
      </c>
      <c r="B74" s="34">
        <f>$B$26</f>
        <v>0.17499999999999999</v>
      </c>
      <c r="C74" s="14"/>
    </row>
    <row r="75" spans="1:6" hidden="1" x14ac:dyDescent="0.2">
      <c r="A75" s="3" t="s">
        <v>14</v>
      </c>
      <c r="B75" s="34">
        <f>IF(((B73+B74)&gt;D8),1,(B73+B74))</f>
        <v>0.49</v>
      </c>
      <c r="C75" s="15"/>
    </row>
    <row r="76" spans="1:6" hidden="1" x14ac:dyDescent="0.2">
      <c r="A76" s="3" t="s">
        <v>9</v>
      </c>
      <c r="B76" s="16"/>
      <c r="C76" s="17"/>
    </row>
    <row r="77" spans="1:6" hidden="1" x14ac:dyDescent="0.2">
      <c r="A77" s="3" t="s">
        <v>7</v>
      </c>
      <c r="B77" s="18">
        <f>C15</f>
        <v>621.23999999999978</v>
      </c>
      <c r="C77" s="19"/>
    </row>
    <row r="78" spans="1:6" hidden="1" x14ac:dyDescent="0.2">
      <c r="A78" s="3" t="s">
        <v>16</v>
      </c>
      <c r="B78" s="8">
        <f>ROUND(MIN(B77,(B77*B75)),2)</f>
        <v>304.41000000000003</v>
      </c>
      <c r="C78" s="14"/>
    </row>
    <row r="79" spans="1:6" hidden="1" x14ac:dyDescent="0.2">
      <c r="A79" s="3" t="s">
        <v>12</v>
      </c>
      <c r="B79" s="16"/>
      <c r="C79" s="17"/>
    </row>
    <row r="80" spans="1:6" hidden="1" x14ac:dyDescent="0.2">
      <c r="A80" s="3" t="s">
        <v>11</v>
      </c>
      <c r="B80" s="18">
        <f>B18*2</f>
        <v>180.08</v>
      </c>
      <c r="C80" s="19"/>
    </row>
    <row r="81" spans="1:11" hidden="1" x14ac:dyDescent="0.2">
      <c r="A81" s="9"/>
      <c r="B81" s="21"/>
      <c r="C81" s="17"/>
    </row>
    <row r="82" spans="1:11" x14ac:dyDescent="0.2">
      <c r="A82" s="3" t="s">
        <v>39</v>
      </c>
      <c r="B82" s="50">
        <f>IF((B78+B80)&gt;$G$17,$G$17,(B78+B80))</f>
        <v>484.49</v>
      </c>
      <c r="C82" s="8">
        <f>C15+B11+B11-B82</f>
        <v>1937.6299999999999</v>
      </c>
      <c r="F82" s="25"/>
    </row>
    <row r="83" spans="1:11" x14ac:dyDescent="0.2">
      <c r="A83" s="9"/>
      <c r="B83" s="52"/>
      <c r="C83" s="10"/>
    </row>
    <row r="84" spans="1:11" x14ac:dyDescent="0.2">
      <c r="A84" s="3" t="s">
        <v>40</v>
      </c>
      <c r="B84" s="11">
        <f>B82/2</f>
        <v>242.245</v>
      </c>
      <c r="C84" s="11">
        <f>C82/2</f>
        <v>968.81499999999994</v>
      </c>
    </row>
    <row r="85" spans="1:11" x14ac:dyDescent="0.2">
      <c r="B85" s="24"/>
    </row>
    <row r="86" spans="1:11" ht="24" customHeight="1" x14ac:dyDescent="0.2">
      <c r="A86" s="58" t="s">
        <v>42</v>
      </c>
      <c r="B86" s="58"/>
      <c r="C86" s="58"/>
      <c r="D86" s="58"/>
      <c r="E86" s="48"/>
    </row>
    <row r="87" spans="1:11" ht="57" customHeight="1" x14ac:dyDescent="0.2">
      <c r="A87" s="59" t="s">
        <v>43</v>
      </c>
      <c r="B87" s="59"/>
      <c r="C87" s="59"/>
      <c r="D87" s="59"/>
      <c r="E87" s="49"/>
    </row>
    <row r="88" spans="1:11" ht="32.25" customHeight="1" x14ac:dyDescent="0.2">
      <c r="A88" s="57" t="s">
        <v>17</v>
      </c>
      <c r="B88" s="57"/>
      <c r="C88" s="57"/>
      <c r="D88" s="57"/>
      <c r="E88" s="48"/>
    </row>
    <row r="89" spans="1:11" ht="13.5" thickBot="1" x14ac:dyDescent="0.25"/>
    <row r="90" spans="1:11" ht="18.75" thickTop="1" x14ac:dyDescent="0.25">
      <c r="A90" s="60" t="s">
        <v>15</v>
      </c>
      <c r="B90" s="60"/>
      <c r="C90" s="60"/>
      <c r="D90" s="60"/>
      <c r="E90" s="26"/>
      <c r="F90" s="23"/>
      <c r="G90" s="23"/>
      <c r="H90" s="23"/>
      <c r="I90" s="23"/>
    </row>
    <row r="91" spans="1:11" ht="29.25" customHeight="1" x14ac:dyDescent="0.2">
      <c r="B91" s="27"/>
      <c r="C91" s="61" t="s">
        <v>18</v>
      </c>
      <c r="D91" s="62"/>
      <c r="E91" s="28"/>
      <c r="F91" s="28"/>
      <c r="G91" s="28"/>
      <c r="H91" s="28"/>
      <c r="I91" s="28"/>
    </row>
    <row r="92" spans="1:11" x14ac:dyDescent="0.2">
      <c r="A92" s="1" t="s">
        <v>0</v>
      </c>
      <c r="B92" s="2" t="s">
        <v>23</v>
      </c>
      <c r="C92" s="29" t="s">
        <v>4</v>
      </c>
      <c r="D92" s="29" t="s">
        <v>4</v>
      </c>
    </row>
    <row r="93" spans="1:11" x14ac:dyDescent="0.2">
      <c r="A93" s="3" t="s">
        <v>6</v>
      </c>
      <c r="B93" s="30">
        <v>40.08</v>
      </c>
      <c r="C93" s="30">
        <v>0</v>
      </c>
      <c r="D93" s="30">
        <v>1E-3</v>
      </c>
    </row>
    <row r="94" spans="1:11" x14ac:dyDescent="0.2">
      <c r="A94" s="3" t="s">
        <v>1</v>
      </c>
      <c r="B94" s="30">
        <v>84.14</v>
      </c>
      <c r="C94" s="30">
        <v>20.02</v>
      </c>
      <c r="D94" s="30">
        <v>20.02</v>
      </c>
      <c r="K94" s="25"/>
    </row>
    <row r="95" spans="1:11" x14ac:dyDescent="0.2">
      <c r="A95" s="3" t="s">
        <v>2</v>
      </c>
      <c r="B95" s="30">
        <v>80.2</v>
      </c>
      <c r="C95" s="30">
        <v>18.21</v>
      </c>
      <c r="D95" s="30">
        <v>18.21</v>
      </c>
      <c r="H95" s="25"/>
      <c r="I95" s="25"/>
      <c r="K95" s="25"/>
    </row>
    <row r="96" spans="1:11" x14ac:dyDescent="0.2">
      <c r="A96" s="3" t="s">
        <v>8</v>
      </c>
      <c r="B96" s="30">
        <v>103.66</v>
      </c>
      <c r="C96" s="30">
        <v>28.88</v>
      </c>
      <c r="D96" s="30">
        <v>28.88</v>
      </c>
      <c r="H96" s="25"/>
      <c r="I96" s="25"/>
    </row>
    <row r="97" spans="1:9" x14ac:dyDescent="0.2">
      <c r="A97" s="3" t="s">
        <v>21</v>
      </c>
      <c r="B97" s="11">
        <v>103.66</v>
      </c>
      <c r="C97" s="11">
        <v>10.66</v>
      </c>
      <c r="D97" s="11">
        <v>10.66</v>
      </c>
    </row>
    <row r="98" spans="1:9" x14ac:dyDescent="0.2">
      <c r="A98" s="4"/>
      <c r="B98" s="31"/>
      <c r="C98" s="31"/>
      <c r="D98" s="31"/>
    </row>
    <row r="99" spans="1:9" ht="13.5" thickBot="1" x14ac:dyDescent="0.25">
      <c r="A99" s="32"/>
      <c r="B99" s="32"/>
      <c r="C99" s="32"/>
      <c r="D99" s="32"/>
    </row>
    <row r="100" spans="1:9" ht="50.45" customHeight="1" thickTop="1" x14ac:dyDescent="0.2">
      <c r="A100" s="53" t="s">
        <v>25</v>
      </c>
      <c r="B100" s="53"/>
      <c r="C100" s="53"/>
      <c r="D100" s="53"/>
      <c r="E100" s="33"/>
      <c r="F100" s="33"/>
      <c r="G100" s="33"/>
      <c r="H100" s="33"/>
      <c r="I100" s="33"/>
    </row>
  </sheetData>
  <sheetProtection algorithmName="SHA-512" hashValue="f7Ze2+4FkZJDcaQ9PxJmR0F0TR557brqTpvXb2lIPCvht/YbTchM7tnKBpautKUgxBdxHzf/915wHSQ6Dz/WFQ==" saltValue="v/q3qnXN531/zp9hvQciDw==" spinCount="100000" sheet="1" selectLockedCells="1"/>
  <protectedRanges>
    <protectedRange sqref="C8" name="Range1"/>
  </protectedRanges>
  <mergeCells count="12">
    <mergeCell ref="A100:D100"/>
    <mergeCell ref="A1:E1"/>
    <mergeCell ref="A2:E2"/>
    <mergeCell ref="A3:E3"/>
    <mergeCell ref="A5:E5"/>
    <mergeCell ref="A88:D88"/>
    <mergeCell ref="A86:D86"/>
    <mergeCell ref="A87:D87"/>
    <mergeCell ref="A90:D90"/>
    <mergeCell ref="C91:D91"/>
    <mergeCell ref="A6:C6"/>
    <mergeCell ref="A7:C7"/>
  </mergeCells>
  <pageMargins left="0.25" right="0.25" top="0.25" bottom="0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(HR) Ryan</dc:creator>
  <cp:lastModifiedBy>Rachael Enders</cp:lastModifiedBy>
  <cp:lastPrinted>2018-09-26T15:56:28Z</cp:lastPrinted>
  <dcterms:created xsi:type="dcterms:W3CDTF">2012-09-27T15:04:48Z</dcterms:created>
  <dcterms:modified xsi:type="dcterms:W3CDTF">2025-11-07T19:47:47Z</dcterms:modified>
</cp:coreProperties>
</file>