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3820"/>
  <mc:AlternateContent xmlns:mc="http://schemas.openxmlformats.org/markup-compatibility/2006">
    <mc:Choice Requires="x15">
      <x15ac:absPath xmlns:x15ac="http://schemas.microsoft.com/office/spreadsheetml/2010/11/ac" url="\\fileshr01\adminshr$\HumanResources\Open Enrollment\2023\"/>
    </mc:Choice>
  </mc:AlternateContent>
  <xr:revisionPtr revIDLastSave="0" documentId="13_ncr:1_{17AFB666-F193-4D54-9F10-45C89219BF8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2023" sheetId="1" r:id="rId1"/>
  </sheets>
  <calcPr calcId="191029"/>
</workbook>
</file>

<file path=xl/calcChain.xml><?xml version="1.0" encoding="utf-8"?>
<calcChain xmlns="http://schemas.openxmlformats.org/spreadsheetml/2006/main">
  <c r="B77" i="1" l="1"/>
  <c r="B29" i="1"/>
  <c r="B41" i="1"/>
  <c r="B43" i="1" s="1"/>
  <c r="B46" i="1" s="1"/>
  <c r="B39" i="1"/>
  <c r="B25" i="1"/>
  <c r="B27" i="1" s="1"/>
  <c r="B30" i="1" s="1"/>
  <c r="B23" i="1"/>
  <c r="C15" i="1"/>
  <c r="C14" i="1"/>
  <c r="C13" i="1"/>
  <c r="C12" i="1"/>
  <c r="B18" i="1"/>
  <c r="B20" i="1" s="1"/>
  <c r="C20" i="1" s="1"/>
  <c r="B15" i="1"/>
  <c r="B32" i="1" l="1"/>
  <c r="B34" i="1" s="1"/>
  <c r="J11" i="1"/>
  <c r="C18" i="1"/>
  <c r="C97" i="1"/>
  <c r="E97" i="1" s="1"/>
  <c r="C96" i="1"/>
  <c r="E96" i="1" s="1"/>
  <c r="C95" i="1"/>
  <c r="E95" i="1" s="1"/>
  <c r="C94" i="1"/>
  <c r="E94" i="1" s="1"/>
  <c r="B73" i="1"/>
  <c r="B75" i="1" s="1"/>
  <c r="B78" i="1" s="1"/>
  <c r="B82" i="1" s="1"/>
  <c r="J15" i="1" s="1"/>
  <c r="B57" i="1"/>
  <c r="B59" i="1" s="1"/>
  <c r="B62" i="1" s="1"/>
  <c r="B61" i="1"/>
  <c r="B45" i="1"/>
  <c r="B80" i="1"/>
  <c r="B71" i="1"/>
  <c r="B64" i="1"/>
  <c r="B55" i="1"/>
  <c r="B48" i="1"/>
  <c r="J12" i="1" l="1"/>
  <c r="B36" i="1"/>
  <c r="C36" i="1" s="1"/>
  <c r="C34" i="1"/>
  <c r="B66" i="1"/>
  <c r="J14" i="1" s="1"/>
  <c r="B50" i="1"/>
  <c r="J13" i="1" s="1"/>
  <c r="B84" i="1" l="1"/>
  <c r="B52" i="1"/>
  <c r="C52" i="1" s="1"/>
  <c r="C50" i="1"/>
  <c r="C66" i="1"/>
  <c r="B68" i="1"/>
  <c r="C68" i="1" s="1"/>
  <c r="C82" i="1"/>
  <c r="C84" i="1" s="1"/>
</calcChain>
</file>

<file path=xl/sharedStrings.xml><?xml version="1.0" encoding="utf-8"?>
<sst xmlns="http://schemas.openxmlformats.org/spreadsheetml/2006/main" count="93" uniqueCount="45">
  <si>
    <t>Level of Coverage</t>
  </si>
  <si>
    <t>You and Your Spouse</t>
  </si>
  <si>
    <t>You and Your Child(ren)</t>
  </si>
  <si>
    <t>Your annualized salary from your Benefit Statement</t>
  </si>
  <si>
    <t>Biweekly</t>
  </si>
  <si>
    <t>You and Child(ren)</t>
  </si>
  <si>
    <t>Total biweekly employee contribution</t>
  </si>
  <si>
    <t>Single</t>
  </si>
  <si>
    <t>The dependent premium from above</t>
  </si>
  <si>
    <t>You and Your Family</t>
  </si>
  <si>
    <t>(not to exceed 100%)</t>
  </si>
  <si>
    <t>This is your monthly cost for dependent health ins.</t>
  </si>
  <si>
    <t>The single employee premium from above**</t>
  </si>
  <si>
    <t xml:space="preserve">     This is your monthly cost for dependent health ins.</t>
  </si>
  <si>
    <t>Your annualized base salary</t>
  </si>
  <si>
    <t>% of the dependent premium you will pay - line 22 + line 23</t>
  </si>
  <si>
    <t>Total monthly employee contribution</t>
  </si>
  <si>
    <t>Delta Dental</t>
  </si>
  <si>
    <t xml:space="preserve">Multiply the premium amount in line 26 by the % in line 24 </t>
  </si>
  <si>
    <t xml:space="preserve">Colgate Couples: Colgate couples with dependent children are able to enroll in one family plan and have the Colgate contribution for both employees applied to the family premium.  </t>
  </si>
  <si>
    <t>Employee Contribution</t>
  </si>
  <si>
    <t>Monthly</t>
  </si>
  <si>
    <t>Multiply the result by 1%</t>
  </si>
  <si>
    <t>Colgate University</t>
  </si>
  <si>
    <t>Colgate Couple with Child(ren)</t>
  </si>
  <si>
    <t>University Contribution</t>
  </si>
  <si>
    <t>Total Monthly Premium</t>
  </si>
  <si>
    <t>Total Dependent Monthly Premium</t>
  </si>
  <si>
    <t xml:space="preserve">Health and dental premiums are payroll deducted on a pre-tax basis, which reduces the amount of taxable income.  The employee's additional contribution for coverage for the domestic partner and/or the domestic partner's children must be made on a post-tax basis unless they qualify as the employee's dependents for federal income tax purposes. </t>
  </si>
  <si>
    <t>Health and Prescription Drug</t>
  </si>
  <si>
    <t xml:space="preserve"> The below premiums represent the health and prescription drug rates combined; </t>
  </si>
  <si>
    <t>your specific deductions will appear separately on your paystub</t>
  </si>
  <si>
    <t>You and Your Spouse/Partner</t>
  </si>
  <si>
    <t>for Active, Benefit Eligible Employees</t>
  </si>
  <si>
    <t>Divide your annualized salary by 1725</t>
  </si>
  <si>
    <t>***Make sure monthly rates are an even number</t>
  </si>
  <si>
    <t>2023 INSURANCE PREMIUM WORKSHEET</t>
  </si>
  <si>
    <t>Dependent Coverage: Colgate’s contribution to the cost of dependent health insurance is based on salary.  Every employee contributes a base of 20% of the dependent health premium.  Employees are responsible for an extra 1% of the premium for every $1,725 of annualized base salary.  If your salary changes, your contribution will automatically change.</t>
  </si>
  <si>
    <t>&lt;50k</t>
  </si>
  <si>
    <t>50-100k</t>
  </si>
  <si>
    <t>100-150k</t>
  </si>
  <si>
    <t>150k+</t>
  </si>
  <si>
    <t>Check</t>
  </si>
  <si>
    <t>20% base cost of dependent premium</t>
  </si>
  <si>
    <t>Single Coverage: Employee contribution is determined by 4 salary tiers; less than $50,000, 50,000-99,999, 100,000-149,999, and greater than $150,000.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</si>
</sst>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;&quot;$&quot;\(#,##0.00\)"/>
    <numFmt numFmtId="165" formatCode="&quot;$&quot;#,##0.00"/>
    <numFmt numFmtId="166" formatCode="0.0%"/>
    <numFmt numFmtId="167" formatCode="_(* #,##0.0000_);_(* \(#,##0.00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9.5"/>
      <color rgb="FF000000"/>
      <name val="Arial"/>
      <family val="2"/>
    </font>
    <font>
      <b/>
      <sz val="15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3" xfId="0" applyFont="1" applyBorder="1" applyAlignment="1"/>
    <xf numFmtId="0" fontId="4" fillId="0" borderId="0" xfId="0" applyFont="1" applyAlignment="1"/>
    <xf numFmtId="0" fontId="4" fillId="0" borderId="4" xfId="0" applyFont="1" applyBorder="1" applyAlignment="1">
      <alignment horizontal="center" wrapText="1"/>
    </xf>
    <xf numFmtId="164" fontId="5" fillId="0" borderId="4" xfId="0" applyNumberFormat="1" applyFont="1" applyBorder="1" applyAlignment="1"/>
    <xf numFmtId="0" fontId="0" fillId="0" borderId="1" xfId="0" applyBorder="1" applyAlignment="1">
      <alignment wrapText="1"/>
    </xf>
    <xf numFmtId="0" fontId="5" fillId="0" borderId="5" xfId="0" applyFont="1" applyBorder="1" applyAlignment="1"/>
    <xf numFmtId="164" fontId="5" fillId="0" borderId="6" xfId="0" applyNumberFormat="1" applyFont="1" applyBorder="1" applyAlignment="1"/>
    <xf numFmtId="164" fontId="5" fillId="0" borderId="8" xfId="0" applyNumberFormat="1" applyFont="1" applyBorder="1" applyAlignment="1"/>
    <xf numFmtId="9" fontId="5" fillId="0" borderId="8" xfId="0" applyNumberFormat="1" applyFont="1" applyBorder="1" applyAlignment="1"/>
    <xf numFmtId="0" fontId="5" fillId="0" borderId="8" xfId="0" applyFont="1" applyBorder="1" applyAlignment="1"/>
    <xf numFmtId="164" fontId="5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0" fontId="2" fillId="0" borderId="0" xfId="0" applyFont="1" applyAlignment="1">
      <alignment wrapText="1"/>
    </xf>
    <xf numFmtId="0" fontId="0" fillId="0" borderId="3" xfId="0" applyBorder="1" applyAlignment="1">
      <alignment wrapText="1"/>
    </xf>
    <xf numFmtId="7" fontId="0" fillId="0" borderId="0" xfId="0" applyNumberFormat="1">
      <alignment vertical="center"/>
    </xf>
    <xf numFmtId="0" fontId="6" fillId="0" borderId="0" xfId="0" applyFont="1" applyAlignment="1"/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164" fontId="5" fillId="0" borderId="5" xfId="0" applyNumberFormat="1" applyFont="1" applyBorder="1" applyAlignment="1"/>
    <xf numFmtId="164" fontId="5" fillId="0" borderId="0" xfId="0" applyNumberFormat="1" applyFont="1" applyAlignment="1"/>
    <xf numFmtId="0" fontId="0" fillId="0" borderId="10" xfId="0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1" xfId="0" applyFill="1" applyBorder="1" applyAlignment="1">
      <alignment wrapText="1"/>
    </xf>
    <xf numFmtId="164" fontId="4" fillId="0" borderId="2" xfId="0" applyNumberFormat="1" applyFont="1" applyFill="1" applyBorder="1" applyAlignment="1" applyProtection="1">
      <protection locked="0"/>
    </xf>
    <xf numFmtId="9" fontId="5" fillId="0" borderId="8" xfId="0" applyNumberFormat="1" applyFont="1" applyFill="1" applyBorder="1" applyAlignment="1"/>
    <xf numFmtId="0" fontId="0" fillId="0" borderId="7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1" xfId="0" applyFont="1" applyFill="1" applyBorder="1" applyAlignment="1"/>
    <xf numFmtId="0" fontId="4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/>
    <xf numFmtId="164" fontId="5" fillId="0" borderId="5" xfId="0" applyNumberFormat="1" applyFont="1" applyFill="1" applyBorder="1" applyAlignment="1"/>
    <xf numFmtId="43" fontId="0" fillId="0" borderId="0" xfId="3" applyFont="1" applyFill="1" applyAlignment="1">
      <alignment vertical="center"/>
    </xf>
    <xf numFmtId="43" fontId="5" fillId="0" borderId="0" xfId="3" quotePrefix="1" applyFont="1" applyFill="1" applyAlignment="1"/>
    <xf numFmtId="167" fontId="0" fillId="0" borderId="0" xfId="3" applyNumberFormat="1" applyFont="1" applyFill="1" applyAlignment="1">
      <alignment vertical="center"/>
    </xf>
    <xf numFmtId="0" fontId="0" fillId="0" borderId="0" xfId="0" quotePrefix="1" applyFill="1">
      <alignment vertical="center"/>
    </xf>
    <xf numFmtId="164" fontId="5" fillId="0" borderId="6" xfId="0" applyNumberFormat="1" applyFont="1" applyFill="1" applyBorder="1" applyAlignment="1"/>
    <xf numFmtId="164" fontId="5" fillId="0" borderId="4" xfId="0" applyNumberFormat="1" applyFont="1" applyFill="1" applyBorder="1" applyAlignment="1"/>
    <xf numFmtId="0" fontId="5" fillId="0" borderId="5" xfId="0" applyFont="1" applyFill="1" applyBorder="1" applyAlignment="1"/>
    <xf numFmtId="0" fontId="5" fillId="0" borderId="3" xfId="0" applyFont="1" applyFill="1" applyBorder="1" applyAlignment="1"/>
    <xf numFmtId="0" fontId="4" fillId="0" borderId="7" xfId="0" applyFont="1" applyFill="1" applyBorder="1" applyAlignment="1">
      <alignment horizontal="center"/>
    </xf>
    <xf numFmtId="164" fontId="5" fillId="0" borderId="2" xfId="0" applyNumberFormat="1" applyFont="1" applyFill="1" applyBorder="1" applyAlignment="1"/>
    <xf numFmtId="0" fontId="5" fillId="0" borderId="4" xfId="0" applyFont="1" applyFill="1" applyBorder="1" applyAlignment="1"/>
    <xf numFmtId="166" fontId="5" fillId="0" borderId="5" xfId="0" applyNumberFormat="1" applyFont="1" applyFill="1" applyBorder="1" applyAlignment="1"/>
    <xf numFmtId="9" fontId="5" fillId="0" borderId="5" xfId="0" applyNumberFormat="1" applyFont="1" applyFill="1" applyBorder="1" applyAlignment="1"/>
    <xf numFmtId="0" fontId="5" fillId="0" borderId="6" xfId="0" applyFont="1" applyFill="1" applyBorder="1" applyAlignment="1"/>
    <xf numFmtId="164" fontId="5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165" fontId="5" fillId="0" borderId="2" xfId="0" applyNumberFormat="1" applyFont="1" applyFill="1" applyBorder="1" applyAlignment="1"/>
    <xf numFmtId="0" fontId="5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top" wrapText="1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4">
    <cellStyle name="Comma" xfId="3" builtinId="3"/>
    <cellStyle name="Comma[0]" xfId="1" xr:uid="{00000000-0005-0000-0000-000000000000}"/>
    <cellStyle name="Currency[0]" xfId="2" xr:uid="{00000000-0005-0000-0000-000001000000}"/>
    <cellStyle name="Normal" xfId="0" builtinId="0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>
      <selection activeCell="C8" sqref="C8"/>
    </sheetView>
  </sheetViews>
  <sheetFormatPr defaultColWidth="9.140625" defaultRowHeight="12.75" customHeight="1" x14ac:dyDescent="0.2"/>
  <cols>
    <col min="1" max="1" width="46" customWidth="1"/>
    <col min="2" max="2" width="16.85546875" customWidth="1"/>
    <col min="3" max="3" width="16.140625" bestFit="1" customWidth="1"/>
    <col min="4" max="4" width="9.28515625" hidden="1" customWidth="1"/>
    <col min="5" max="5" width="16.7109375" customWidth="1"/>
    <col min="6" max="7" width="9.140625" hidden="1" customWidth="1"/>
    <col min="8" max="8" width="11.28515625" hidden="1" customWidth="1"/>
    <col min="9" max="9" width="8.140625" hidden="1" customWidth="1"/>
    <col min="10" max="10" width="11.5703125" hidden="1" customWidth="1"/>
  </cols>
  <sheetData>
    <row r="1" spans="1:10" s="30" customFormat="1" ht="19.5" x14ac:dyDescent="0.3">
      <c r="A1" s="62" t="s">
        <v>23</v>
      </c>
      <c r="B1" s="62"/>
      <c r="C1" s="62"/>
      <c r="D1" s="62"/>
      <c r="E1" s="62"/>
      <c r="F1" s="62"/>
    </row>
    <row r="2" spans="1:10" s="30" customFormat="1" ht="15" x14ac:dyDescent="0.2">
      <c r="A2" s="63" t="s">
        <v>36</v>
      </c>
      <c r="B2" s="63"/>
      <c r="C2" s="63"/>
      <c r="D2" s="63"/>
      <c r="E2" s="63"/>
      <c r="F2" s="63"/>
    </row>
    <row r="3" spans="1:10" s="30" customFormat="1" ht="15" x14ac:dyDescent="0.2">
      <c r="A3" s="63" t="s">
        <v>33</v>
      </c>
      <c r="B3" s="63"/>
      <c r="C3" s="63"/>
      <c r="D3" s="63"/>
      <c r="E3" s="63"/>
      <c r="F3" s="63"/>
    </row>
    <row r="4" spans="1:10" s="30" customFormat="1" ht="7.5" customHeight="1" x14ac:dyDescent="0.2"/>
    <row r="5" spans="1:10" s="30" customFormat="1" ht="18" x14ac:dyDescent="0.25">
      <c r="A5" s="64" t="s">
        <v>29</v>
      </c>
      <c r="B5" s="64"/>
      <c r="C5" s="64"/>
      <c r="D5" s="64"/>
      <c r="E5" s="64"/>
      <c r="F5" s="64"/>
      <c r="G5" s="31"/>
      <c r="H5" s="31"/>
      <c r="I5" s="31"/>
      <c r="J5" s="31"/>
    </row>
    <row r="6" spans="1:10" s="30" customFormat="1" ht="12" customHeight="1" x14ac:dyDescent="0.25">
      <c r="A6" s="32"/>
      <c r="B6" s="33" t="s">
        <v>30</v>
      </c>
      <c r="C6" s="32"/>
      <c r="D6" s="32"/>
      <c r="E6" s="32"/>
      <c r="F6" s="32"/>
      <c r="G6" s="31"/>
      <c r="H6" s="31"/>
      <c r="I6" s="31"/>
      <c r="J6" s="31"/>
    </row>
    <row r="7" spans="1:10" s="30" customFormat="1" ht="12.75" customHeight="1" x14ac:dyDescent="0.25">
      <c r="A7" s="32"/>
      <c r="B7" s="33" t="s">
        <v>31</v>
      </c>
      <c r="C7" s="32"/>
      <c r="D7" s="32"/>
      <c r="E7" s="32"/>
      <c r="F7" s="32"/>
      <c r="G7" s="31"/>
      <c r="H7" s="31"/>
      <c r="I7" s="31"/>
      <c r="J7" s="31"/>
    </row>
    <row r="8" spans="1:10" s="30" customFormat="1" x14ac:dyDescent="0.2">
      <c r="A8" s="34" t="s">
        <v>14</v>
      </c>
      <c r="B8" s="35"/>
      <c r="C8" s="36">
        <v>50000</v>
      </c>
      <c r="D8" s="37">
        <v>1</v>
      </c>
    </row>
    <row r="9" spans="1:10" s="30" customFormat="1" ht="11.25" customHeight="1" x14ac:dyDescent="0.2">
      <c r="B9" s="38"/>
      <c r="C9" s="39"/>
      <c r="F9" s="30" t="s">
        <v>35</v>
      </c>
    </row>
    <row r="10" spans="1:10" s="30" customFormat="1" ht="38.25" x14ac:dyDescent="0.2">
      <c r="A10" s="40" t="s">
        <v>0</v>
      </c>
      <c r="B10" s="41" t="s">
        <v>26</v>
      </c>
      <c r="C10" s="41" t="s">
        <v>27</v>
      </c>
      <c r="F10" s="30" t="s">
        <v>7</v>
      </c>
      <c r="J10" s="30" t="s">
        <v>42</v>
      </c>
    </row>
    <row r="11" spans="1:10" s="30" customFormat="1" x14ac:dyDescent="0.2">
      <c r="A11" s="42" t="s">
        <v>7</v>
      </c>
      <c r="B11" s="43">
        <v>728.82</v>
      </c>
      <c r="C11" s="43">
        <v>0</v>
      </c>
      <c r="E11" s="34"/>
      <c r="F11" s="30" t="s">
        <v>38</v>
      </c>
      <c r="G11" s="44">
        <v>37</v>
      </c>
      <c r="H11" s="45">
        <v>49999.99</v>
      </c>
      <c r="J11" s="46">
        <f>B18</f>
        <v>47</v>
      </c>
    </row>
    <row r="12" spans="1:10" s="30" customFormat="1" x14ac:dyDescent="0.2">
      <c r="A12" s="42" t="s">
        <v>32</v>
      </c>
      <c r="B12" s="43">
        <v>1603.41</v>
      </c>
      <c r="C12" s="43">
        <f>B12-B11</f>
        <v>874.59</v>
      </c>
      <c r="E12" s="34"/>
      <c r="F12" s="47" t="s">
        <v>39</v>
      </c>
      <c r="G12" s="44">
        <v>47</v>
      </c>
      <c r="H12" s="45">
        <v>99999.99</v>
      </c>
      <c r="J12" s="46">
        <f>B34</f>
        <v>475.55</v>
      </c>
    </row>
    <row r="13" spans="1:10" s="30" customFormat="1" x14ac:dyDescent="0.2">
      <c r="A13" s="42" t="s">
        <v>5</v>
      </c>
      <c r="B13" s="43">
        <v>1246.29</v>
      </c>
      <c r="C13" s="43">
        <f>B13-B11</f>
        <v>517.46999999999991</v>
      </c>
      <c r="E13" s="34"/>
      <c r="F13" s="47" t="s">
        <v>40</v>
      </c>
      <c r="G13" s="44">
        <v>55</v>
      </c>
      <c r="H13" s="45">
        <v>149999.99</v>
      </c>
      <c r="J13" s="46">
        <f>B50</f>
        <v>300.56</v>
      </c>
    </row>
    <row r="14" spans="1:10" s="30" customFormat="1" x14ac:dyDescent="0.2">
      <c r="A14" s="42" t="s">
        <v>9</v>
      </c>
      <c r="B14" s="43">
        <v>1960.53</v>
      </c>
      <c r="C14" s="43">
        <f>B14-B11</f>
        <v>1231.71</v>
      </c>
      <c r="E14" s="34"/>
      <c r="F14" s="30" t="s">
        <v>41</v>
      </c>
      <c r="G14" s="44">
        <v>75</v>
      </c>
      <c r="H14" s="45" t="s">
        <v>41</v>
      </c>
      <c r="J14" s="46">
        <f>B66</f>
        <v>650.54</v>
      </c>
    </row>
    <row r="15" spans="1:10" s="30" customFormat="1" x14ac:dyDescent="0.2">
      <c r="A15" s="42" t="s">
        <v>24</v>
      </c>
      <c r="B15" s="43">
        <f>B14</f>
        <v>1960.53</v>
      </c>
      <c r="C15" s="48">
        <f>B15-B11-B11</f>
        <v>502.89</v>
      </c>
      <c r="F15" s="34"/>
      <c r="J15" s="46">
        <f>B82</f>
        <v>340.41999999999996</v>
      </c>
    </row>
    <row r="16" spans="1:10" x14ac:dyDescent="0.2">
      <c r="A16" s="4"/>
      <c r="B16" s="5"/>
    </row>
    <row r="17" spans="1:6" ht="25.5" x14ac:dyDescent="0.2">
      <c r="A17" s="6" t="s">
        <v>7</v>
      </c>
      <c r="B17" s="7" t="s">
        <v>20</v>
      </c>
      <c r="C17" s="7" t="s">
        <v>25</v>
      </c>
    </row>
    <row r="18" spans="1:6" x14ac:dyDescent="0.2">
      <c r="A18" s="3" t="s">
        <v>16</v>
      </c>
      <c r="B18" s="49">
        <f>IF(C8&gt;H13,G14,IF(C8&gt;H12,G13,IF(C8&gt;H11,G12,G11)))</f>
        <v>47</v>
      </c>
      <c r="C18" s="8">
        <f>B11-B18</f>
        <v>681.82</v>
      </c>
      <c r="F18" s="19"/>
    </row>
    <row r="19" spans="1:6" ht="9" customHeight="1" x14ac:dyDescent="0.2">
      <c r="A19" s="9"/>
      <c r="B19" s="50"/>
      <c r="C19" s="10"/>
    </row>
    <row r="20" spans="1:6" x14ac:dyDescent="0.2">
      <c r="A20" s="3" t="s">
        <v>6</v>
      </c>
      <c r="B20" s="48">
        <f>B18/2</f>
        <v>23.5</v>
      </c>
      <c r="C20" s="11">
        <f>B11/2-B20</f>
        <v>340.91</v>
      </c>
    </row>
    <row r="21" spans="1:6" ht="9" customHeight="1" x14ac:dyDescent="0.2">
      <c r="B21" s="51"/>
    </row>
    <row r="22" spans="1:6" x14ac:dyDescent="0.2">
      <c r="A22" s="6" t="s">
        <v>32</v>
      </c>
      <c r="B22" s="52"/>
    </row>
    <row r="23" spans="1:6" ht="13.15" hidden="1" customHeight="1" x14ac:dyDescent="0.2">
      <c r="A23" s="3" t="s">
        <v>3</v>
      </c>
      <c r="B23" s="53">
        <f>C8</f>
        <v>50000</v>
      </c>
      <c r="C23" s="12"/>
    </row>
    <row r="24" spans="1:6" ht="13.15" hidden="1" customHeight="1" x14ac:dyDescent="0.2">
      <c r="A24" s="3" t="s">
        <v>34</v>
      </c>
      <c r="B24" s="54">
        <v>1725</v>
      </c>
      <c r="C24" s="12"/>
    </row>
    <row r="25" spans="1:6" ht="13.15" hidden="1" customHeight="1" x14ac:dyDescent="0.2">
      <c r="A25" s="3" t="s">
        <v>22</v>
      </c>
      <c r="B25" s="55">
        <f>ROUND(((C8/B24)/100),3)</f>
        <v>0.28999999999999998</v>
      </c>
      <c r="C25" s="13"/>
    </row>
    <row r="26" spans="1:6" ht="13.15" hidden="1" customHeight="1" x14ac:dyDescent="0.2">
      <c r="A26" s="3" t="s">
        <v>43</v>
      </c>
      <c r="B26" s="56">
        <v>0.2</v>
      </c>
      <c r="C26" s="12"/>
    </row>
    <row r="27" spans="1:6" ht="13.15" hidden="1" customHeight="1" x14ac:dyDescent="0.2">
      <c r="A27" s="3" t="s">
        <v>15</v>
      </c>
      <c r="B27" s="55">
        <f>IF(((B25+B26)&gt;D8),1,(B25+B26))</f>
        <v>0.49</v>
      </c>
      <c r="C27" s="13"/>
    </row>
    <row r="28" spans="1:6" ht="13.15" hidden="1" customHeight="1" x14ac:dyDescent="0.2">
      <c r="A28" s="3" t="s">
        <v>10</v>
      </c>
      <c r="B28" s="57"/>
      <c r="C28" s="14"/>
    </row>
    <row r="29" spans="1:6" ht="13.15" hidden="1" customHeight="1" x14ac:dyDescent="0.2">
      <c r="A29" s="3" t="s">
        <v>8</v>
      </c>
      <c r="B29" s="58">
        <f>C12</f>
        <v>874.59</v>
      </c>
      <c r="C29" s="15"/>
    </row>
    <row r="30" spans="1:6" ht="13.15" hidden="1" customHeight="1" x14ac:dyDescent="0.2">
      <c r="A30" s="16" t="s">
        <v>11</v>
      </c>
      <c r="B30" s="49">
        <f>ROUND(MIN(B29,(B29*B27)),2)</f>
        <v>428.55</v>
      </c>
      <c r="C30" s="12"/>
    </row>
    <row r="31" spans="1:6" ht="13.15" hidden="1" customHeight="1" x14ac:dyDescent="0.2">
      <c r="A31" s="9"/>
      <c r="B31" s="57"/>
      <c r="C31" s="14"/>
    </row>
    <row r="32" spans="1:6" ht="13.15" hidden="1" customHeight="1" x14ac:dyDescent="0.2">
      <c r="A32" s="3" t="s">
        <v>12</v>
      </c>
      <c r="B32" s="58">
        <f>B18</f>
        <v>47</v>
      </c>
      <c r="C32" s="15"/>
    </row>
    <row r="33" spans="1:11" ht="13.15" hidden="1" customHeight="1" x14ac:dyDescent="0.2">
      <c r="A33" s="9"/>
      <c r="B33" s="59"/>
      <c r="C33" s="14"/>
    </row>
    <row r="34" spans="1:11" x14ac:dyDescent="0.2">
      <c r="A34" s="3" t="s">
        <v>16</v>
      </c>
      <c r="B34" s="49">
        <f>B30+B32</f>
        <v>475.55</v>
      </c>
      <c r="C34" s="8">
        <f>SUM(B11+C12-B34)</f>
        <v>1127.8600000000001</v>
      </c>
    </row>
    <row r="35" spans="1:11" ht="9" customHeight="1" x14ac:dyDescent="0.2">
      <c r="A35" s="9"/>
      <c r="B35" s="50"/>
      <c r="C35" s="10"/>
    </row>
    <row r="36" spans="1:11" x14ac:dyDescent="0.2">
      <c r="A36" s="3" t="s">
        <v>6</v>
      </c>
      <c r="B36" s="48">
        <f>B34/2</f>
        <v>237.77500000000001</v>
      </c>
      <c r="C36" s="11">
        <f>SUM(B11+C12)/2-B36</f>
        <v>563.93000000000006</v>
      </c>
      <c r="E36" s="19"/>
      <c r="K36" s="19"/>
    </row>
    <row r="37" spans="1:11" ht="9" customHeight="1" x14ac:dyDescent="0.2">
      <c r="B37" s="51"/>
    </row>
    <row r="38" spans="1:11" x14ac:dyDescent="0.2">
      <c r="A38" s="6" t="s">
        <v>5</v>
      </c>
      <c r="B38" s="52"/>
    </row>
    <row r="39" spans="1:11" ht="13.15" hidden="1" customHeight="1" x14ac:dyDescent="0.2">
      <c r="A39" s="3" t="s">
        <v>3</v>
      </c>
      <c r="B39" s="60">
        <f>C8</f>
        <v>50000</v>
      </c>
      <c r="C39" s="12"/>
    </row>
    <row r="40" spans="1:11" ht="13.15" hidden="1" customHeight="1" x14ac:dyDescent="0.2">
      <c r="A40" s="3" t="s">
        <v>34</v>
      </c>
      <c r="B40" s="54">
        <v>1725</v>
      </c>
      <c r="C40" s="12"/>
    </row>
    <row r="41" spans="1:11" ht="13.15" hidden="1" customHeight="1" x14ac:dyDescent="0.2">
      <c r="A41" s="3" t="s">
        <v>22</v>
      </c>
      <c r="B41" s="55">
        <f>ROUND(((C8/B40)/100),3)</f>
        <v>0.28999999999999998</v>
      </c>
      <c r="C41" s="13"/>
    </row>
    <row r="42" spans="1:11" ht="13.15" hidden="1" customHeight="1" x14ac:dyDescent="0.2">
      <c r="A42" s="3" t="s">
        <v>43</v>
      </c>
      <c r="B42" s="55">
        <v>0.2</v>
      </c>
      <c r="C42" s="12"/>
    </row>
    <row r="43" spans="1:11" ht="13.15" hidden="1" customHeight="1" x14ac:dyDescent="0.2">
      <c r="A43" s="3" t="s">
        <v>15</v>
      </c>
      <c r="B43" s="55">
        <f>IF(((B41+B42)&gt;D8),1,(B41+B42))</f>
        <v>0.49</v>
      </c>
      <c r="C43" s="13"/>
    </row>
    <row r="44" spans="1:11" ht="13.15" hidden="1" customHeight="1" x14ac:dyDescent="0.2">
      <c r="A44" s="3" t="s">
        <v>10</v>
      </c>
      <c r="B44" s="57"/>
      <c r="C44" s="14"/>
    </row>
    <row r="45" spans="1:11" ht="13.15" hidden="1" customHeight="1" x14ac:dyDescent="0.2">
      <c r="A45" s="3" t="s">
        <v>8</v>
      </c>
      <c r="B45" s="58">
        <f>C13</f>
        <v>517.46999999999991</v>
      </c>
      <c r="C45" s="15"/>
    </row>
    <row r="46" spans="1:11" ht="13.15" hidden="1" customHeight="1" x14ac:dyDescent="0.2">
      <c r="A46" s="16" t="s">
        <v>11</v>
      </c>
      <c r="B46" s="49">
        <f>ROUND(MIN(B45,(B45*B43)),2)</f>
        <v>253.56</v>
      </c>
      <c r="C46" s="12"/>
    </row>
    <row r="47" spans="1:11" ht="13.15" hidden="1" customHeight="1" x14ac:dyDescent="0.2">
      <c r="A47" s="9"/>
      <c r="B47" s="57"/>
      <c r="C47" s="14"/>
    </row>
    <row r="48" spans="1:11" ht="13.15" hidden="1" customHeight="1" x14ac:dyDescent="0.2">
      <c r="A48" s="3" t="s">
        <v>12</v>
      </c>
      <c r="B48" s="58">
        <f>B18</f>
        <v>47</v>
      </c>
      <c r="C48" s="15"/>
    </row>
    <row r="49" spans="1:12" ht="13.15" hidden="1" customHeight="1" x14ac:dyDescent="0.2">
      <c r="A49" s="9"/>
      <c r="B49" s="59"/>
      <c r="C49" s="14"/>
    </row>
    <row r="50" spans="1:12" x14ac:dyDescent="0.2">
      <c r="A50" s="3" t="s">
        <v>16</v>
      </c>
      <c r="B50" s="49">
        <f>B46+B48</f>
        <v>300.56</v>
      </c>
      <c r="C50" s="8">
        <f>B11+C13-B50</f>
        <v>945.73</v>
      </c>
      <c r="L50" s="19"/>
    </row>
    <row r="51" spans="1:12" ht="9" customHeight="1" x14ac:dyDescent="0.2">
      <c r="A51" s="9"/>
      <c r="B51" s="50"/>
      <c r="C51" s="10"/>
    </row>
    <row r="52" spans="1:12" x14ac:dyDescent="0.2">
      <c r="A52" s="3" t="s">
        <v>6</v>
      </c>
      <c r="B52" s="48">
        <f>B50/2</f>
        <v>150.28</v>
      </c>
      <c r="C52" s="11">
        <f>(B11+C13)/2-B52</f>
        <v>472.86500000000001</v>
      </c>
    </row>
    <row r="53" spans="1:12" ht="9" customHeight="1" x14ac:dyDescent="0.2">
      <c r="B53" s="51"/>
    </row>
    <row r="54" spans="1:12" x14ac:dyDescent="0.2">
      <c r="A54" s="6" t="s">
        <v>9</v>
      </c>
      <c r="B54" s="52"/>
    </row>
    <row r="55" spans="1:12" ht="13.15" hidden="1" customHeight="1" x14ac:dyDescent="0.2">
      <c r="A55" s="3" t="s">
        <v>3</v>
      </c>
      <c r="B55" s="60">
        <f>C8</f>
        <v>50000</v>
      </c>
      <c r="C55" s="12"/>
    </row>
    <row r="56" spans="1:12" ht="13.15" hidden="1" customHeight="1" x14ac:dyDescent="0.2">
      <c r="A56" s="3" t="s">
        <v>34</v>
      </c>
      <c r="B56" s="54">
        <v>1725</v>
      </c>
      <c r="C56" s="12"/>
    </row>
    <row r="57" spans="1:12" ht="13.15" hidden="1" customHeight="1" x14ac:dyDescent="0.2">
      <c r="A57" s="3" t="s">
        <v>22</v>
      </c>
      <c r="B57" s="55">
        <f>ROUND(((C8/B56)/100),3)</f>
        <v>0.28999999999999998</v>
      </c>
      <c r="C57" s="13"/>
    </row>
    <row r="58" spans="1:12" ht="13.15" hidden="1" customHeight="1" x14ac:dyDescent="0.2">
      <c r="A58" s="3" t="s">
        <v>43</v>
      </c>
      <c r="B58" s="55">
        <v>0.2</v>
      </c>
      <c r="C58" s="12"/>
    </row>
    <row r="59" spans="1:12" ht="13.15" hidden="1" customHeight="1" x14ac:dyDescent="0.2">
      <c r="A59" s="3" t="s">
        <v>15</v>
      </c>
      <c r="B59" s="55">
        <f>IF(((B57+B58)&gt;D8),1,(B57+B58))</f>
        <v>0.49</v>
      </c>
      <c r="C59" s="13"/>
    </row>
    <row r="60" spans="1:12" ht="13.15" hidden="1" customHeight="1" x14ac:dyDescent="0.2">
      <c r="A60" s="3" t="s">
        <v>10</v>
      </c>
      <c r="B60" s="57"/>
      <c r="C60" s="14"/>
    </row>
    <row r="61" spans="1:12" ht="13.15" hidden="1" customHeight="1" x14ac:dyDescent="0.2">
      <c r="A61" s="3" t="s">
        <v>8</v>
      </c>
      <c r="B61" s="58">
        <f>C14</f>
        <v>1231.71</v>
      </c>
      <c r="C61" s="15"/>
    </row>
    <row r="62" spans="1:12" ht="13.15" hidden="1" customHeight="1" x14ac:dyDescent="0.2">
      <c r="A62" s="16" t="s">
        <v>11</v>
      </c>
      <c r="B62" s="49">
        <f>ROUND(MIN(B61,(B61*B59)),2)</f>
        <v>603.54</v>
      </c>
      <c r="C62" s="12"/>
    </row>
    <row r="63" spans="1:12" ht="13.15" hidden="1" customHeight="1" x14ac:dyDescent="0.2">
      <c r="A63" s="9"/>
      <c r="B63" s="57"/>
      <c r="C63" s="14"/>
    </row>
    <row r="64" spans="1:12" ht="13.15" hidden="1" customHeight="1" x14ac:dyDescent="0.2">
      <c r="A64" s="3" t="s">
        <v>12</v>
      </c>
      <c r="B64" s="58">
        <f>B18</f>
        <v>47</v>
      </c>
      <c r="C64" s="15"/>
    </row>
    <row r="65" spans="1:3" ht="13.15" hidden="1" customHeight="1" x14ac:dyDescent="0.2">
      <c r="A65" s="9"/>
      <c r="B65" s="59"/>
      <c r="C65" s="14"/>
    </row>
    <row r="66" spans="1:3" x14ac:dyDescent="0.2">
      <c r="A66" s="3" t="s">
        <v>16</v>
      </c>
      <c r="B66" s="49">
        <f>B62+B64</f>
        <v>650.54</v>
      </c>
      <c r="C66" s="8">
        <f>B11+C14-B66</f>
        <v>1309.9900000000002</v>
      </c>
    </row>
    <row r="67" spans="1:3" ht="9" customHeight="1" x14ac:dyDescent="0.2">
      <c r="A67" s="9"/>
      <c r="B67" s="50"/>
      <c r="C67" s="10"/>
    </row>
    <row r="68" spans="1:3" x14ac:dyDescent="0.2">
      <c r="A68" s="3" t="s">
        <v>6</v>
      </c>
      <c r="B68" s="48">
        <f>B66/2</f>
        <v>325.27</v>
      </c>
      <c r="C68" s="11">
        <f>(B11+C14)/2-B68</f>
        <v>654.99500000000012</v>
      </c>
    </row>
    <row r="69" spans="1:3" ht="8.25" customHeight="1" x14ac:dyDescent="0.2">
      <c r="B69" s="51"/>
    </row>
    <row r="70" spans="1:3" x14ac:dyDescent="0.2">
      <c r="A70" s="6" t="s">
        <v>24</v>
      </c>
      <c r="B70" s="52"/>
    </row>
    <row r="71" spans="1:3" ht="13.15" hidden="1" customHeight="1" x14ac:dyDescent="0.2">
      <c r="A71" s="3" t="s">
        <v>3</v>
      </c>
      <c r="B71" s="60">
        <f>C8</f>
        <v>50000</v>
      </c>
      <c r="C71" s="12"/>
    </row>
    <row r="72" spans="1:3" ht="13.15" hidden="1" customHeight="1" x14ac:dyDescent="0.2">
      <c r="A72" s="3" t="s">
        <v>34</v>
      </c>
      <c r="B72" s="54">
        <v>1725</v>
      </c>
      <c r="C72" s="12"/>
    </row>
    <row r="73" spans="1:3" ht="13.15" hidden="1" customHeight="1" x14ac:dyDescent="0.2">
      <c r="A73" s="3" t="s">
        <v>22</v>
      </c>
      <c r="B73" s="55">
        <f>ROUND(((C8/B72)/100),3)</f>
        <v>0.28999999999999998</v>
      </c>
      <c r="C73" s="13"/>
    </row>
    <row r="74" spans="1:3" ht="13.15" hidden="1" customHeight="1" x14ac:dyDescent="0.2">
      <c r="A74" s="3" t="s">
        <v>43</v>
      </c>
      <c r="B74" s="55">
        <v>0.2</v>
      </c>
      <c r="C74" s="12"/>
    </row>
    <row r="75" spans="1:3" ht="13.15" hidden="1" customHeight="1" x14ac:dyDescent="0.2">
      <c r="A75" s="3" t="s">
        <v>15</v>
      </c>
      <c r="B75" s="55">
        <f>IF(((B73+B74)&gt;D8),1,(B73+B74))</f>
        <v>0.49</v>
      </c>
      <c r="C75" s="13"/>
    </row>
    <row r="76" spans="1:3" ht="13.15" hidden="1" customHeight="1" x14ac:dyDescent="0.2">
      <c r="A76" s="3" t="s">
        <v>10</v>
      </c>
      <c r="B76" s="57"/>
      <c r="C76" s="14"/>
    </row>
    <row r="77" spans="1:3" ht="13.15" hidden="1" customHeight="1" x14ac:dyDescent="0.2">
      <c r="A77" s="3" t="s">
        <v>8</v>
      </c>
      <c r="B77" s="58">
        <f>C15</f>
        <v>502.89</v>
      </c>
      <c r="C77" s="15"/>
    </row>
    <row r="78" spans="1:3" ht="13.15" hidden="1" customHeight="1" x14ac:dyDescent="0.2">
      <c r="A78" s="3" t="s">
        <v>18</v>
      </c>
      <c r="B78" s="49">
        <f>ROUND(MIN(B77,(B77*B75)),2)</f>
        <v>246.42</v>
      </c>
      <c r="C78" s="12"/>
    </row>
    <row r="79" spans="1:3" ht="13.15" hidden="1" customHeight="1" x14ac:dyDescent="0.2">
      <c r="A79" s="3" t="s">
        <v>13</v>
      </c>
      <c r="B79" s="57"/>
      <c r="C79" s="14"/>
    </row>
    <row r="80" spans="1:3" ht="13.15" hidden="1" customHeight="1" x14ac:dyDescent="0.2">
      <c r="A80" s="3" t="s">
        <v>12</v>
      </c>
      <c r="B80" s="58">
        <f>B18*2</f>
        <v>94</v>
      </c>
      <c r="C80" s="15"/>
    </row>
    <row r="81" spans="1:10" ht="13.15" hidden="1" customHeight="1" x14ac:dyDescent="0.2">
      <c r="A81" s="9"/>
      <c r="B81" s="59"/>
      <c r="C81" s="14"/>
    </row>
    <row r="82" spans="1:10" x14ac:dyDescent="0.2">
      <c r="A82" s="3" t="s">
        <v>16</v>
      </c>
      <c r="B82" s="49">
        <f>B78+B80</f>
        <v>340.41999999999996</v>
      </c>
      <c r="C82" s="8">
        <f>C15+B11+B11-B82</f>
        <v>1620.1100000000001</v>
      </c>
    </row>
    <row r="83" spans="1:10" ht="9" customHeight="1" x14ac:dyDescent="0.2">
      <c r="A83" s="9"/>
      <c r="B83" s="50"/>
      <c r="C83" s="10"/>
    </row>
    <row r="84" spans="1:10" x14ac:dyDescent="0.2">
      <c r="A84" s="3" t="s">
        <v>6</v>
      </c>
      <c r="B84" s="11">
        <f>B82/2</f>
        <v>170.20999999999998</v>
      </c>
      <c r="C84" s="11">
        <f>C82/2</f>
        <v>810.05500000000006</v>
      </c>
    </row>
    <row r="85" spans="1:10" x14ac:dyDescent="0.2">
      <c r="B85" s="18"/>
    </row>
    <row r="86" spans="1:10" ht="31.5" customHeight="1" x14ac:dyDescent="0.2">
      <c r="A86" s="66" t="s">
        <v>44</v>
      </c>
      <c r="B86" s="66"/>
      <c r="C86" s="66"/>
      <c r="D86" s="66"/>
      <c r="E86" s="66"/>
      <c r="F86" s="28"/>
    </row>
    <row r="87" spans="1:10" ht="52.5" customHeight="1" x14ac:dyDescent="0.2">
      <c r="A87" s="67" t="s">
        <v>37</v>
      </c>
      <c r="B87" s="67"/>
      <c r="C87" s="67"/>
      <c r="D87" s="67"/>
      <c r="E87" s="67"/>
      <c r="F87" s="29"/>
    </row>
    <row r="88" spans="1:10" ht="31.5" customHeight="1" x14ac:dyDescent="0.2">
      <c r="A88" s="65" t="s">
        <v>19</v>
      </c>
      <c r="B88" s="65"/>
      <c r="C88" s="65"/>
      <c r="D88" s="65"/>
      <c r="E88" s="65"/>
      <c r="F88" s="28"/>
    </row>
    <row r="89" spans="1:10" ht="5.25" customHeight="1" thickBot="1" x14ac:dyDescent="0.25"/>
    <row r="90" spans="1:10" ht="18.75" thickTop="1" x14ac:dyDescent="0.25">
      <c r="A90" s="68" t="s">
        <v>17</v>
      </c>
      <c r="B90" s="68"/>
      <c r="C90" s="68"/>
      <c r="D90" s="68"/>
      <c r="E90" s="68"/>
      <c r="F90" s="20"/>
      <c r="G90" s="17"/>
      <c r="H90" s="17"/>
      <c r="I90" s="17"/>
      <c r="J90" s="17"/>
    </row>
    <row r="91" spans="1:10" x14ac:dyDescent="0.2">
      <c r="B91" s="21"/>
      <c r="C91" s="69" t="s">
        <v>20</v>
      </c>
      <c r="D91" s="70"/>
      <c r="E91" s="71"/>
      <c r="F91" s="22"/>
      <c r="G91" s="22"/>
      <c r="H91" s="22"/>
      <c r="I91" s="22"/>
      <c r="J91" s="22"/>
    </row>
    <row r="92" spans="1:10" ht="25.5" x14ac:dyDescent="0.2">
      <c r="A92" s="1" t="s">
        <v>0</v>
      </c>
      <c r="B92" s="2" t="s">
        <v>26</v>
      </c>
      <c r="C92" s="23" t="s">
        <v>21</v>
      </c>
      <c r="D92" s="23" t="s">
        <v>4</v>
      </c>
      <c r="E92" s="23" t="s">
        <v>4</v>
      </c>
    </row>
    <row r="93" spans="1:10" x14ac:dyDescent="0.2">
      <c r="A93" s="3" t="s">
        <v>7</v>
      </c>
      <c r="B93" s="24">
        <v>40.08</v>
      </c>
      <c r="C93" s="24">
        <v>0</v>
      </c>
      <c r="D93" s="24">
        <v>1E-3</v>
      </c>
      <c r="E93" s="24">
        <v>0</v>
      </c>
    </row>
    <row r="94" spans="1:10" x14ac:dyDescent="0.2">
      <c r="A94" s="3" t="s">
        <v>1</v>
      </c>
      <c r="B94" s="24">
        <v>84.14</v>
      </c>
      <c r="C94" s="24">
        <f>B94-B93</f>
        <v>44.06</v>
      </c>
      <c r="D94" s="24">
        <v>20.02</v>
      </c>
      <c r="E94" s="24">
        <f>C94/2</f>
        <v>22.03</v>
      </c>
    </row>
    <row r="95" spans="1:10" x14ac:dyDescent="0.2">
      <c r="A95" s="3" t="s">
        <v>2</v>
      </c>
      <c r="B95" s="24">
        <v>80.2</v>
      </c>
      <c r="C95" s="24">
        <f>B95-B93</f>
        <v>40.120000000000005</v>
      </c>
      <c r="D95" s="24">
        <v>18.21</v>
      </c>
      <c r="E95" s="24">
        <f>C95/2</f>
        <v>20.060000000000002</v>
      </c>
      <c r="I95" s="19"/>
      <c r="J95" s="19"/>
    </row>
    <row r="96" spans="1:10" x14ac:dyDescent="0.2">
      <c r="A96" s="3" t="s">
        <v>9</v>
      </c>
      <c r="B96" s="24">
        <v>103.66</v>
      </c>
      <c r="C96" s="24">
        <f>B96-B93</f>
        <v>63.58</v>
      </c>
      <c r="D96" s="24">
        <v>28.88</v>
      </c>
      <c r="E96" s="24">
        <f>C96/2</f>
        <v>31.79</v>
      </c>
      <c r="I96" s="19"/>
      <c r="J96" s="19"/>
    </row>
    <row r="97" spans="1:10" x14ac:dyDescent="0.2">
      <c r="A97" s="3" t="s">
        <v>24</v>
      </c>
      <c r="B97" s="11">
        <v>103.66</v>
      </c>
      <c r="C97" s="11">
        <f>B97-B93-B93</f>
        <v>23.5</v>
      </c>
      <c r="D97" s="11">
        <v>10.66</v>
      </c>
      <c r="E97" s="11">
        <f>C97/2</f>
        <v>11.75</v>
      </c>
    </row>
    <row r="98" spans="1:10" x14ac:dyDescent="0.2">
      <c r="A98" s="4"/>
      <c r="B98" s="25"/>
      <c r="C98" s="25"/>
      <c r="D98" s="25"/>
      <c r="E98" s="25"/>
    </row>
    <row r="99" spans="1:10" ht="5.25" customHeight="1" thickBot="1" x14ac:dyDescent="0.25">
      <c r="A99" s="26"/>
      <c r="B99" s="26"/>
      <c r="C99" s="26"/>
      <c r="D99" s="26"/>
      <c r="E99" s="26"/>
    </row>
    <row r="100" spans="1:10" ht="54" customHeight="1" thickTop="1" x14ac:dyDescent="0.2">
      <c r="A100" s="61" t="s">
        <v>28</v>
      </c>
      <c r="B100" s="61"/>
      <c r="C100" s="61"/>
      <c r="D100" s="61"/>
      <c r="E100" s="61"/>
      <c r="F100" s="27"/>
      <c r="G100" s="27"/>
      <c r="H100" s="27"/>
      <c r="I100" s="27"/>
      <c r="J100" s="27"/>
    </row>
  </sheetData>
  <sheetProtection algorithmName="SHA-512" hashValue="l9Czyfsv7lNnSHW+GtwVPEmX2OU9NsQszbNdGf0XP/f3b0kYiA+tkgdMK4UT83YWsaDmBsNwOqDGpIiEdwpv9w==" saltValue="k+/wlfnhLVRKl20LnQGzZA==" spinCount="100000" sheet="1" selectLockedCells="1"/>
  <protectedRanges>
    <protectedRange sqref="C8" name="Range1"/>
  </protectedRanges>
  <mergeCells count="10">
    <mergeCell ref="A100:E100"/>
    <mergeCell ref="A1:F1"/>
    <mergeCell ref="A2:F2"/>
    <mergeCell ref="A3:F3"/>
    <mergeCell ref="A5:F5"/>
    <mergeCell ref="A88:E88"/>
    <mergeCell ref="A86:E86"/>
    <mergeCell ref="A87:E87"/>
    <mergeCell ref="A90:E90"/>
    <mergeCell ref="C91:E91"/>
  </mergeCells>
  <pageMargins left="0.25" right="0.25" top="0.25" bottom="0" header="0.5" footer="0.5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(HR) Ryan</dc:creator>
  <cp:lastModifiedBy>Rachael Enders</cp:lastModifiedBy>
  <cp:lastPrinted>2022-11-02T13:04:17Z</cp:lastPrinted>
  <dcterms:created xsi:type="dcterms:W3CDTF">2012-09-27T15:04:48Z</dcterms:created>
  <dcterms:modified xsi:type="dcterms:W3CDTF">2022-11-02T13:04:23Z</dcterms:modified>
</cp:coreProperties>
</file>